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585787\Desktop\"/>
    </mc:Choice>
  </mc:AlternateContent>
  <xr:revisionPtr revIDLastSave="0" documentId="13_ncr:1_{09023BCC-9843-4524-B1B1-2AEEA87FD79B}" xr6:coauthVersionLast="44" xr6:coauthVersionMax="45" xr10:uidLastSave="{00000000-0000-0000-0000-000000000000}"/>
  <workbookProtection workbookAlgorithmName="SHA-512" workbookHashValue="zbTcpdYwtN1WolKpcCf6pgUq0XaZjWmNTra16bNfdNqhkNEkYJ73gPobR/Z0+7WIEbnmheDUA7z9bUnHz7dSoA==" workbookSaltValue="YBMGY0qrswQ34es3n4mZ5Q==" workbookSpinCount="100000" lockStructure="1"/>
  <bookViews>
    <workbookView xWindow="-120" yWindow="-120" windowWidth="29040" windowHeight="17640" tabRatio="611" xr2:uid="{00000000-000D-0000-FFFF-FFFF00000000}"/>
  </bookViews>
  <sheets>
    <sheet name="Saitenrechner" sheetId="1" r:id="rId1"/>
    <sheet name="Spielgefühl" sheetId="3" r:id="rId2"/>
    <sheet name="Kräfteverhältnis" sheetId="4" r:id="rId3"/>
    <sheet name="Auswahl" sheetId="5" r:id="rId4"/>
    <sheet name="Spielgefühl 2" sheetId="7" r:id="rId5"/>
    <sheet name="Kräfteverhältnis 2" sheetId="6" r:id="rId6"/>
    <sheet name="Ausdruck" sheetId="8" r:id="rId7"/>
    <sheet name="Formeln" sheetId="2" state="hidden" r:id="rId8"/>
  </sheets>
  <definedNames>
    <definedName name="tona">Formeln!$C$1:$C$2</definedName>
    <definedName name="tona1" localSheetId="2">Formeln!#REF!</definedName>
    <definedName name="tona1" localSheetId="5">Formeln!#REF!</definedName>
    <definedName name="tona1" localSheetId="4">Formeln!#REF!</definedName>
    <definedName name="tona1">Formeln!#REF!</definedName>
    <definedName name="tona2" localSheetId="2">Formeln!#REF!</definedName>
    <definedName name="tona2" localSheetId="5">Formeln!#REF!</definedName>
    <definedName name="tona2" localSheetId="4">Formeln!#REF!</definedName>
    <definedName name="tona2">Formeln!#REF!</definedName>
    <definedName name="tona3">Formeln!$C$1:$C$2</definedName>
    <definedName name="tonacontra">Formeln!$M$1:$M$2</definedName>
    <definedName name="tonagross">Formeln!$H$1:$H$2</definedName>
    <definedName name="tonaklein" localSheetId="2">Formeln!#REF!</definedName>
    <definedName name="tonaklein" localSheetId="5">Formeln!#REF!</definedName>
    <definedName name="tonaklein" localSheetId="4">Formeln!#REF!</definedName>
    <definedName name="tonaklein">Formeln!#REF!</definedName>
    <definedName name="tonc">Formeln!$A$1:$A$2</definedName>
    <definedName name="tonc1" localSheetId="2">Formeln!#REF!</definedName>
    <definedName name="tonc1" localSheetId="5">Formeln!#REF!</definedName>
    <definedName name="tonc1" localSheetId="4">Formeln!#REF!</definedName>
    <definedName name="tonc1">Formeln!#REF!</definedName>
    <definedName name="tonc2" localSheetId="2">Formeln!#REF!</definedName>
    <definedName name="tonc2" localSheetId="5">Formeln!#REF!</definedName>
    <definedName name="tonc2" localSheetId="4">Formeln!#REF!</definedName>
    <definedName name="tonc2">Formeln!#REF!</definedName>
    <definedName name="tonc3" localSheetId="2">Formeln!#REF!</definedName>
    <definedName name="tonc3" localSheetId="5">Formeln!#REF!</definedName>
    <definedName name="tonc3" localSheetId="4">Formeln!#REF!</definedName>
    <definedName name="tonc3">Formeln!#REF!</definedName>
    <definedName name="tonc4">Formeln!$A$1:$A$2</definedName>
    <definedName name="tonccontra">Formeln!$K$1:$K$2</definedName>
    <definedName name="toncgross">Formeln!$F$1:$F$2</definedName>
    <definedName name="toncklein" localSheetId="2">Formeln!#REF!</definedName>
    <definedName name="toncklein" localSheetId="5">Formeln!#REF!</definedName>
    <definedName name="toncklein" localSheetId="4">Formeln!#REF!</definedName>
    <definedName name="toncklein">Formeln!#REF!</definedName>
    <definedName name="tone">Formeln!$E$1:$E$2</definedName>
    <definedName name="tone1" localSheetId="2">Formeln!#REF!</definedName>
    <definedName name="tone1" localSheetId="5">Formeln!#REF!</definedName>
    <definedName name="tone1" localSheetId="4">Formeln!#REF!</definedName>
    <definedName name="tone1">Formeln!#REF!</definedName>
    <definedName name="tone2" localSheetId="2">Formeln!#REF!</definedName>
    <definedName name="tone2" localSheetId="5">Formeln!#REF!</definedName>
    <definedName name="tone2" localSheetId="4">Formeln!#REF!</definedName>
    <definedName name="tone2">Formeln!#REF!</definedName>
    <definedName name="tone3">Formeln!$E$1:$E$2</definedName>
    <definedName name="tonecontra">Formeln!$O$1:$O$2</definedName>
    <definedName name="tonegross">Formeln!$J$1:$J$2</definedName>
    <definedName name="toneklein" localSheetId="2">Formeln!#REF!</definedName>
    <definedName name="toneklein" localSheetId="5">Formeln!#REF!</definedName>
    <definedName name="toneklein" localSheetId="4">Formeln!#REF!</definedName>
    <definedName name="toneklein">Formeln!#REF!</definedName>
    <definedName name="tonf">Formeln!$D$1:$D$2</definedName>
    <definedName name="tonf1" localSheetId="2">Formeln!#REF!</definedName>
    <definedName name="tonf1" localSheetId="5">Formeln!#REF!</definedName>
    <definedName name="tonf1" localSheetId="4">Formeln!#REF!</definedName>
    <definedName name="tonf1">Formeln!#REF!</definedName>
    <definedName name="tonf2" localSheetId="2">Formeln!#REF!</definedName>
    <definedName name="tonf2" localSheetId="5">Formeln!#REF!</definedName>
    <definedName name="tonf2" localSheetId="4">Formeln!#REF!</definedName>
    <definedName name="tonf2">Formeln!#REF!</definedName>
    <definedName name="tonf3">Formeln!$D$1:$D$2</definedName>
    <definedName name="tonfcontra">Formeln!$N$1:$N$2</definedName>
    <definedName name="tonfgross">Formeln!$I$1:$I$2</definedName>
    <definedName name="tonfklein" localSheetId="2">Formeln!#REF!</definedName>
    <definedName name="tonfklein" localSheetId="5">Formeln!#REF!</definedName>
    <definedName name="tonfklein" localSheetId="4">Formeln!#REF!</definedName>
    <definedName name="tonfklein">Formeln!#REF!</definedName>
    <definedName name="tonh">Formeln!$B$1:$B$2</definedName>
    <definedName name="tonh1" localSheetId="2">Formeln!#REF!</definedName>
    <definedName name="tonh1" localSheetId="5">Formeln!#REF!</definedName>
    <definedName name="tonh1" localSheetId="4">Formeln!#REF!</definedName>
    <definedName name="tonh1">Formeln!#REF!</definedName>
    <definedName name="tonh2" localSheetId="2">Formeln!#REF!</definedName>
    <definedName name="tonh2" localSheetId="5">Formeln!#REF!</definedName>
    <definedName name="tonh2" localSheetId="4">Formeln!#REF!</definedName>
    <definedName name="tonh2">Formeln!#REF!</definedName>
    <definedName name="tonh3">Formeln!$B$1:$B$2</definedName>
    <definedName name="tonhcontra">Formeln!$L$1:$L$2</definedName>
    <definedName name="tonhgross">Formeln!$G$1:$G$2</definedName>
    <definedName name="tonhklein" localSheetId="2">Formeln!#REF!</definedName>
    <definedName name="tonhklein" localSheetId="5">Formeln!#REF!</definedName>
    <definedName name="tonhklein" localSheetId="4">Formeln!#REF!</definedName>
    <definedName name="tonhklein">Formeln!#REF!</definedName>
    <definedName name="Wichte">Formeln!$A$5:$A$8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48" i="5" l="1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0" i="5"/>
  <c r="AJ9" i="5"/>
  <c r="AJ8" i="5"/>
  <c r="AJ7" i="5"/>
  <c r="AJ6" i="5"/>
  <c r="M7" i="1" l="1"/>
  <c r="M8" i="1"/>
  <c r="M9" i="1"/>
  <c r="M10" i="1"/>
  <c r="M11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6" i="1"/>
  <c r="J48" i="8" l="1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N50" i="8" l="1"/>
  <c r="M2" i="8" l="1"/>
  <c r="M1" i="8"/>
  <c r="B1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6" i="8"/>
  <c r="G11" i="5"/>
  <c r="AJ11" i="5" s="1"/>
  <c r="G6" i="5"/>
  <c r="G7" i="5"/>
  <c r="G8" i="5"/>
  <c r="G9" i="5"/>
  <c r="G10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8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7" i="8"/>
  <c r="G8" i="8"/>
  <c r="G9" i="8"/>
  <c r="G6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U50" i="5" l="1"/>
  <c r="V7" i="1" l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AF29" i="5" l="1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O11" i="1"/>
  <c r="AH29" i="5" l="1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Z6" i="5" l="1"/>
  <c r="Z7" i="5"/>
  <c r="Z8" i="5"/>
  <c r="Z9" i="5"/>
  <c r="Z10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11" i="5"/>
  <c r="W17" i="5" l="1"/>
  <c r="K17" i="5"/>
  <c r="P17" i="5" s="1"/>
  <c r="K17" i="8" l="1"/>
  <c r="AB17" i="5"/>
  <c r="Y17" i="5"/>
  <c r="F2" i="5"/>
  <c r="K7" i="5"/>
  <c r="P7" i="5" s="1"/>
  <c r="K8" i="5"/>
  <c r="P8" i="5" s="1"/>
  <c r="K9" i="5"/>
  <c r="P9" i="5" s="1"/>
  <c r="K10" i="5"/>
  <c r="P10" i="5" s="1"/>
  <c r="K11" i="5"/>
  <c r="P11" i="5" s="1"/>
  <c r="K12" i="5"/>
  <c r="P12" i="5" s="1"/>
  <c r="K13" i="5"/>
  <c r="P13" i="5" s="1"/>
  <c r="K14" i="5"/>
  <c r="P14" i="5" s="1"/>
  <c r="K15" i="5"/>
  <c r="P15" i="5" s="1"/>
  <c r="K16" i="5"/>
  <c r="P16" i="5" s="1"/>
  <c r="K18" i="5"/>
  <c r="P18" i="5" s="1"/>
  <c r="K19" i="5"/>
  <c r="P19" i="5" s="1"/>
  <c r="K20" i="5"/>
  <c r="P20" i="5" s="1"/>
  <c r="K21" i="5"/>
  <c r="P21" i="5" s="1"/>
  <c r="K22" i="5"/>
  <c r="P22" i="5" s="1"/>
  <c r="K23" i="5"/>
  <c r="P23" i="5" s="1"/>
  <c r="K24" i="5"/>
  <c r="P24" i="5" s="1"/>
  <c r="K25" i="5"/>
  <c r="P25" i="5" s="1"/>
  <c r="K26" i="5"/>
  <c r="P26" i="5" s="1"/>
  <c r="K27" i="5"/>
  <c r="P27" i="5" s="1"/>
  <c r="K28" i="5"/>
  <c r="P28" i="5" s="1"/>
  <c r="K29" i="5"/>
  <c r="P29" i="5" s="1"/>
  <c r="K30" i="5"/>
  <c r="P30" i="5" s="1"/>
  <c r="K31" i="5"/>
  <c r="P31" i="5" s="1"/>
  <c r="K32" i="5"/>
  <c r="P32" i="5" s="1"/>
  <c r="K33" i="5"/>
  <c r="P33" i="5" s="1"/>
  <c r="K34" i="5"/>
  <c r="P34" i="5" s="1"/>
  <c r="K35" i="5"/>
  <c r="P35" i="5" s="1"/>
  <c r="K36" i="5"/>
  <c r="P36" i="5" s="1"/>
  <c r="K37" i="5"/>
  <c r="P37" i="5" s="1"/>
  <c r="K38" i="5"/>
  <c r="P38" i="5" s="1"/>
  <c r="K39" i="5"/>
  <c r="P39" i="5" s="1"/>
  <c r="K40" i="5"/>
  <c r="P40" i="5" s="1"/>
  <c r="K41" i="5"/>
  <c r="P41" i="5" s="1"/>
  <c r="K42" i="5"/>
  <c r="P42" i="5" s="1"/>
  <c r="K43" i="5"/>
  <c r="P43" i="5" s="1"/>
  <c r="K44" i="5"/>
  <c r="P44" i="5" s="1"/>
  <c r="K45" i="5"/>
  <c r="P45" i="5" s="1"/>
  <c r="K46" i="5"/>
  <c r="P46" i="5" s="1"/>
  <c r="K47" i="5"/>
  <c r="P47" i="5" s="1"/>
  <c r="K48" i="5"/>
  <c r="P48" i="5" s="1"/>
  <c r="K6" i="5"/>
  <c r="P6" i="5" s="1"/>
  <c r="K46" i="8" l="1"/>
  <c r="AB46" i="5"/>
  <c r="Y46" i="5"/>
  <c r="K42" i="8"/>
  <c r="AB42" i="5"/>
  <c r="Y42" i="5"/>
  <c r="K38" i="8"/>
  <c r="AB38" i="5"/>
  <c r="Y38" i="5"/>
  <c r="K34" i="8"/>
  <c r="AB34" i="5"/>
  <c r="Y34" i="5"/>
  <c r="K30" i="8"/>
  <c r="AB30" i="5"/>
  <c r="Y30" i="5"/>
  <c r="K26" i="8"/>
  <c r="AB26" i="5"/>
  <c r="Y26" i="5"/>
  <c r="K20" i="8"/>
  <c r="AB20" i="5"/>
  <c r="Y20" i="5"/>
  <c r="K15" i="8"/>
  <c r="AB15" i="5"/>
  <c r="Y15" i="5"/>
  <c r="Y11" i="5"/>
  <c r="AB11" i="5"/>
  <c r="K9" i="8"/>
  <c r="AB9" i="5"/>
  <c r="Y9" i="5"/>
  <c r="K7" i="8"/>
  <c r="AB7" i="5"/>
  <c r="Y7" i="5"/>
  <c r="K6" i="8"/>
  <c r="AB6" i="5"/>
  <c r="Y6" i="5"/>
  <c r="K47" i="8"/>
  <c r="AB47" i="5"/>
  <c r="Y47" i="5"/>
  <c r="K45" i="8"/>
  <c r="AB45" i="5"/>
  <c r="Y45" i="5"/>
  <c r="K43" i="8"/>
  <c r="AB43" i="5"/>
  <c r="Y43" i="5"/>
  <c r="K41" i="8"/>
  <c r="AB41" i="5"/>
  <c r="Y41" i="5"/>
  <c r="K39" i="8"/>
  <c r="AB39" i="5"/>
  <c r="Y39" i="5"/>
  <c r="K37" i="8"/>
  <c r="AB37" i="5"/>
  <c r="Y37" i="5"/>
  <c r="K35" i="8"/>
  <c r="AB35" i="5"/>
  <c r="Y35" i="5"/>
  <c r="K33" i="8"/>
  <c r="AB33" i="5"/>
  <c r="Y33" i="5"/>
  <c r="K31" i="8"/>
  <c r="AB31" i="5"/>
  <c r="Y31" i="5"/>
  <c r="K29" i="8"/>
  <c r="AB29" i="5"/>
  <c r="Y29" i="5"/>
  <c r="K27" i="8"/>
  <c r="AB27" i="5"/>
  <c r="Y27" i="5"/>
  <c r="K25" i="8"/>
  <c r="AB25" i="5"/>
  <c r="Y25" i="5"/>
  <c r="K23" i="8"/>
  <c r="AB23" i="5"/>
  <c r="Y23" i="5"/>
  <c r="K21" i="8"/>
  <c r="AB21" i="5"/>
  <c r="Y21" i="5"/>
  <c r="K19" i="8"/>
  <c r="AB19" i="5"/>
  <c r="Y19" i="5"/>
  <c r="K16" i="8"/>
  <c r="AB16" i="5"/>
  <c r="Y16" i="5"/>
  <c r="K14" i="8"/>
  <c r="AB14" i="5"/>
  <c r="Y14" i="5"/>
  <c r="K12" i="8"/>
  <c r="AB12" i="5"/>
  <c r="Y12" i="5"/>
  <c r="K10" i="8"/>
  <c r="AB10" i="5"/>
  <c r="Y10" i="5"/>
  <c r="K8" i="8"/>
  <c r="Y8" i="5"/>
  <c r="AB8" i="5"/>
  <c r="K48" i="8"/>
  <c r="AB48" i="5"/>
  <c r="Y48" i="5"/>
  <c r="K44" i="8"/>
  <c r="AB44" i="5"/>
  <c r="Y44" i="5"/>
  <c r="K40" i="8"/>
  <c r="AB40" i="5"/>
  <c r="Y40" i="5"/>
  <c r="K36" i="8"/>
  <c r="AB36" i="5"/>
  <c r="Y36" i="5"/>
  <c r="K32" i="8"/>
  <c r="AB32" i="5"/>
  <c r="Y32" i="5"/>
  <c r="K28" i="8"/>
  <c r="AB28" i="5"/>
  <c r="Y28" i="5"/>
  <c r="K24" i="8"/>
  <c r="AB24" i="5"/>
  <c r="Y24" i="5"/>
  <c r="K22" i="8"/>
  <c r="AB22" i="5"/>
  <c r="Y22" i="5"/>
  <c r="K18" i="8"/>
  <c r="AB18" i="5"/>
  <c r="Y18" i="5"/>
  <c r="K13" i="8"/>
  <c r="AB13" i="5"/>
  <c r="Y13" i="5"/>
  <c r="K11" i="8"/>
  <c r="H11" i="5"/>
  <c r="W7" i="5"/>
  <c r="W8" i="5"/>
  <c r="W9" i="5"/>
  <c r="W10" i="5"/>
  <c r="W12" i="5"/>
  <c r="W13" i="5"/>
  <c r="W14" i="5"/>
  <c r="W15" i="5"/>
  <c r="W16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6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7" i="5"/>
  <c r="D6" i="5"/>
  <c r="W11" i="5" l="1"/>
  <c r="L12" i="1"/>
  <c r="L10" i="1"/>
  <c r="H12" i="5" l="1"/>
  <c r="M12" i="1"/>
  <c r="H10" i="5"/>
  <c r="T10" i="1"/>
  <c r="AD10" i="1" s="1"/>
  <c r="S10" i="1"/>
  <c r="AC10" i="1" s="1"/>
  <c r="R10" i="1"/>
  <c r="AB10" i="1" s="1"/>
  <c r="Q10" i="1"/>
  <c r="AA10" i="1" s="1"/>
  <c r="T12" i="1"/>
  <c r="AD12" i="1" s="1"/>
  <c r="S12" i="1"/>
  <c r="AC12" i="1" s="1"/>
  <c r="J12" i="5" s="1"/>
  <c r="R12" i="1"/>
  <c r="AB12" i="1" s="1"/>
  <c r="Q12" i="1"/>
  <c r="AA12" i="1" s="1"/>
  <c r="L9" i="1"/>
  <c r="O10" i="1"/>
  <c r="L13" i="1"/>
  <c r="O12" i="1"/>
  <c r="J46" i="1"/>
  <c r="J45" i="1"/>
  <c r="J43" i="1"/>
  <c r="J42" i="1"/>
  <c r="J48" i="1"/>
  <c r="J44" i="1"/>
  <c r="J47" i="1"/>
  <c r="J41" i="1"/>
  <c r="J39" i="1"/>
  <c r="J38" i="1"/>
  <c r="J36" i="1"/>
  <c r="J35" i="1"/>
  <c r="J37" i="1"/>
  <c r="J40" i="1"/>
  <c r="J34" i="1"/>
  <c r="J32" i="1"/>
  <c r="J31" i="1"/>
  <c r="J29" i="1"/>
  <c r="J28" i="1"/>
  <c r="J30" i="1"/>
  <c r="J33" i="1"/>
  <c r="J27" i="1"/>
  <c r="J20" i="1"/>
  <c r="J25" i="1"/>
  <c r="J24" i="1"/>
  <c r="J22" i="1"/>
  <c r="J21" i="1"/>
  <c r="J23" i="1"/>
  <c r="J26" i="1"/>
  <c r="J18" i="1"/>
  <c r="J17" i="1"/>
  <c r="J15" i="1"/>
  <c r="J14" i="1"/>
  <c r="J13" i="1"/>
  <c r="J16" i="1"/>
  <c r="J19" i="1"/>
  <c r="J12" i="1"/>
  <c r="J11" i="1"/>
  <c r="F11" i="8" s="1"/>
  <c r="J10" i="1"/>
  <c r="J8" i="1"/>
  <c r="J9" i="1"/>
  <c r="J7" i="1"/>
  <c r="J6" i="1"/>
  <c r="H13" i="5" l="1"/>
  <c r="M13" i="1"/>
  <c r="F8" i="5"/>
  <c r="X8" i="5" s="1"/>
  <c r="AA8" i="5" s="1"/>
  <c r="F8" i="8"/>
  <c r="F6" i="5"/>
  <c r="X6" i="5" s="1"/>
  <c r="AA6" i="5" s="1"/>
  <c r="AE6" i="5" s="1"/>
  <c r="F6" i="8"/>
  <c r="F9" i="5"/>
  <c r="X9" i="5" s="1"/>
  <c r="AA9" i="5" s="1"/>
  <c r="F9" i="8"/>
  <c r="F10" i="5"/>
  <c r="X10" i="5" s="1"/>
  <c r="AA10" i="5" s="1"/>
  <c r="F10" i="8"/>
  <c r="F12" i="5"/>
  <c r="X12" i="5" s="1"/>
  <c r="AA12" i="5" s="1"/>
  <c r="AE12" i="5" s="1"/>
  <c r="F12" i="8"/>
  <c r="F16" i="5"/>
  <c r="X16" i="5" s="1"/>
  <c r="AA16" i="5" s="1"/>
  <c r="F16" i="8"/>
  <c r="F14" i="5"/>
  <c r="X14" i="5" s="1"/>
  <c r="AA14" i="5" s="1"/>
  <c r="AE14" i="5" s="1"/>
  <c r="F14" i="8"/>
  <c r="F17" i="5"/>
  <c r="X17" i="5" s="1"/>
  <c r="AA17" i="5" s="1"/>
  <c r="F17" i="8"/>
  <c r="F26" i="5"/>
  <c r="X26" i="5" s="1"/>
  <c r="AA26" i="5" s="1"/>
  <c r="AE26" i="5" s="1"/>
  <c r="F26" i="8"/>
  <c r="F21" i="5"/>
  <c r="X21" i="5" s="1"/>
  <c r="AA21" i="5" s="1"/>
  <c r="AE21" i="5" s="1"/>
  <c r="F21" i="8"/>
  <c r="F24" i="5"/>
  <c r="X24" i="5" s="1"/>
  <c r="AA24" i="5" s="1"/>
  <c r="AE24" i="5" s="1"/>
  <c r="F24" i="8"/>
  <c r="F20" i="5"/>
  <c r="X20" i="5" s="1"/>
  <c r="AA20" i="5" s="1"/>
  <c r="AE20" i="5" s="1"/>
  <c r="F20" i="8"/>
  <c r="F33" i="5"/>
  <c r="X33" i="5" s="1"/>
  <c r="AA33" i="5" s="1"/>
  <c r="AE33" i="5" s="1"/>
  <c r="H33" i="8" s="1"/>
  <c r="F33" i="8"/>
  <c r="F28" i="5"/>
  <c r="X28" i="5" s="1"/>
  <c r="AA28" i="5" s="1"/>
  <c r="AE28" i="5" s="1"/>
  <c r="F28" i="8"/>
  <c r="F31" i="5"/>
  <c r="X31" i="5" s="1"/>
  <c r="AA31" i="5" s="1"/>
  <c r="AE31" i="5" s="1"/>
  <c r="H31" i="8" s="1"/>
  <c r="F31" i="8"/>
  <c r="F34" i="5"/>
  <c r="X34" i="5" s="1"/>
  <c r="AA34" i="5" s="1"/>
  <c r="AE34" i="5" s="1"/>
  <c r="H34" i="8" s="1"/>
  <c r="F34" i="8"/>
  <c r="F37" i="5"/>
  <c r="X37" i="5" s="1"/>
  <c r="AA37" i="5" s="1"/>
  <c r="AE37" i="5" s="1"/>
  <c r="H37" i="8" s="1"/>
  <c r="F37" i="8"/>
  <c r="F36" i="5"/>
  <c r="X36" i="5" s="1"/>
  <c r="AA36" i="5" s="1"/>
  <c r="AE36" i="5" s="1"/>
  <c r="H36" i="8" s="1"/>
  <c r="F36" i="8"/>
  <c r="F39" i="5"/>
  <c r="X39" i="5" s="1"/>
  <c r="AA39" i="5" s="1"/>
  <c r="AE39" i="5" s="1"/>
  <c r="H39" i="8" s="1"/>
  <c r="F39" i="8"/>
  <c r="F47" i="5"/>
  <c r="X47" i="5" s="1"/>
  <c r="AA47" i="5" s="1"/>
  <c r="AE47" i="5" s="1"/>
  <c r="H47" i="8" s="1"/>
  <c r="F47" i="8"/>
  <c r="F48" i="5"/>
  <c r="X48" i="5" s="1"/>
  <c r="AA48" i="5" s="1"/>
  <c r="AE48" i="5" s="1"/>
  <c r="F48" i="8"/>
  <c r="F43" i="5"/>
  <c r="X43" i="5" s="1"/>
  <c r="AA43" i="5" s="1"/>
  <c r="AE43" i="5" s="1"/>
  <c r="H43" i="8" s="1"/>
  <c r="F43" i="8"/>
  <c r="F46" i="5"/>
  <c r="X46" i="5" s="1"/>
  <c r="AA46" i="5" s="1"/>
  <c r="AE46" i="5" s="1"/>
  <c r="H46" i="8" s="1"/>
  <c r="F46" i="8"/>
  <c r="F7" i="5"/>
  <c r="X7" i="5" s="1"/>
  <c r="AA7" i="5" s="1"/>
  <c r="AE7" i="5" s="1"/>
  <c r="F7" i="8"/>
  <c r="F19" i="5"/>
  <c r="X19" i="5" s="1"/>
  <c r="AA19" i="5" s="1"/>
  <c r="AE19" i="5" s="1"/>
  <c r="F19" i="8"/>
  <c r="F13" i="5"/>
  <c r="X13" i="5" s="1"/>
  <c r="AA13" i="5" s="1"/>
  <c r="AE13" i="5" s="1"/>
  <c r="F13" i="8"/>
  <c r="F15" i="5"/>
  <c r="X15" i="5" s="1"/>
  <c r="AA15" i="5" s="1"/>
  <c r="AE15" i="5" s="1"/>
  <c r="F15" i="8"/>
  <c r="F18" i="5"/>
  <c r="X18" i="5" s="1"/>
  <c r="AA18" i="5" s="1"/>
  <c r="AE18" i="5" s="1"/>
  <c r="F18" i="8"/>
  <c r="F23" i="5"/>
  <c r="X23" i="5" s="1"/>
  <c r="AA23" i="5" s="1"/>
  <c r="AE23" i="5" s="1"/>
  <c r="F23" i="8"/>
  <c r="F22" i="5"/>
  <c r="X22" i="5" s="1"/>
  <c r="AA22" i="5" s="1"/>
  <c r="AE22" i="5" s="1"/>
  <c r="F22" i="8"/>
  <c r="F25" i="5"/>
  <c r="X25" i="5" s="1"/>
  <c r="AA25" i="5" s="1"/>
  <c r="AE25" i="5" s="1"/>
  <c r="F25" i="8"/>
  <c r="F27" i="5"/>
  <c r="X27" i="5" s="1"/>
  <c r="AA27" i="5" s="1"/>
  <c r="AE27" i="5" s="1"/>
  <c r="F27" i="8"/>
  <c r="F30" i="5"/>
  <c r="X30" i="5" s="1"/>
  <c r="AA30" i="5" s="1"/>
  <c r="AE30" i="5" s="1"/>
  <c r="H30" i="8" s="1"/>
  <c r="F30" i="8"/>
  <c r="F29" i="5"/>
  <c r="X29" i="5" s="1"/>
  <c r="AA29" i="5" s="1"/>
  <c r="AE29" i="5" s="1"/>
  <c r="H29" i="8" s="1"/>
  <c r="F29" i="8"/>
  <c r="F32" i="5"/>
  <c r="X32" i="5" s="1"/>
  <c r="AA32" i="5" s="1"/>
  <c r="AE32" i="5" s="1"/>
  <c r="H32" i="8" s="1"/>
  <c r="F32" i="8"/>
  <c r="F40" i="5"/>
  <c r="X40" i="5" s="1"/>
  <c r="AA40" i="5" s="1"/>
  <c r="AE40" i="5" s="1"/>
  <c r="H40" i="8" s="1"/>
  <c r="F40" i="8"/>
  <c r="F35" i="5"/>
  <c r="X35" i="5" s="1"/>
  <c r="AA35" i="5" s="1"/>
  <c r="AE35" i="5" s="1"/>
  <c r="H35" i="8" s="1"/>
  <c r="F35" i="8"/>
  <c r="F38" i="5"/>
  <c r="X38" i="5" s="1"/>
  <c r="AA38" i="5" s="1"/>
  <c r="AE38" i="5" s="1"/>
  <c r="H38" i="8" s="1"/>
  <c r="F38" i="8"/>
  <c r="F41" i="5"/>
  <c r="X41" i="5" s="1"/>
  <c r="AA41" i="5" s="1"/>
  <c r="AE41" i="5" s="1"/>
  <c r="H41" i="8" s="1"/>
  <c r="F41" i="8"/>
  <c r="F44" i="5"/>
  <c r="X44" i="5" s="1"/>
  <c r="AA44" i="5" s="1"/>
  <c r="AE44" i="5" s="1"/>
  <c r="H44" i="8" s="1"/>
  <c r="F44" i="8"/>
  <c r="F42" i="5"/>
  <c r="X42" i="5" s="1"/>
  <c r="AA42" i="5" s="1"/>
  <c r="AE42" i="5" s="1"/>
  <c r="H42" i="8" s="1"/>
  <c r="F42" i="8"/>
  <c r="F45" i="5"/>
  <c r="X45" i="5" s="1"/>
  <c r="AA45" i="5" s="1"/>
  <c r="AE45" i="5" s="1"/>
  <c r="H45" i="8" s="1"/>
  <c r="F45" i="8"/>
  <c r="AG6" i="5"/>
  <c r="AH6" i="5" s="1"/>
  <c r="J10" i="5"/>
  <c r="H9" i="5"/>
  <c r="AG28" i="5"/>
  <c r="AH28" i="5" s="1"/>
  <c r="AG27" i="5"/>
  <c r="AH27" i="5" s="1"/>
  <c r="AG26" i="5"/>
  <c r="AH26" i="5" s="1"/>
  <c r="AG25" i="5"/>
  <c r="AH25" i="5" s="1"/>
  <c r="AG24" i="5"/>
  <c r="AH24" i="5" s="1"/>
  <c r="AG23" i="5"/>
  <c r="AH23" i="5" s="1"/>
  <c r="AG22" i="5"/>
  <c r="AH22" i="5" s="1"/>
  <c r="AG21" i="5"/>
  <c r="AH21" i="5" s="1"/>
  <c r="AG20" i="5"/>
  <c r="AH20" i="5" s="1"/>
  <c r="AG19" i="5"/>
  <c r="AH19" i="5" s="1"/>
  <c r="AG18" i="5"/>
  <c r="AH18" i="5" s="1"/>
  <c r="AE17" i="5"/>
  <c r="AG17" i="5"/>
  <c r="AH17" i="5" s="1"/>
  <c r="AE16" i="5"/>
  <c r="AG16" i="5"/>
  <c r="AH16" i="5" s="1"/>
  <c r="AG15" i="5"/>
  <c r="AH15" i="5" s="1"/>
  <c r="AG14" i="5"/>
  <c r="AH14" i="5" s="1"/>
  <c r="AG12" i="5"/>
  <c r="AH12" i="5" s="1"/>
  <c r="AG7" i="5"/>
  <c r="AH7" i="5" s="1"/>
  <c r="AE9" i="5"/>
  <c r="AG9" i="5"/>
  <c r="AH9" i="5" s="1"/>
  <c r="AE10" i="5"/>
  <c r="AG10" i="5"/>
  <c r="AH10" i="5" s="1"/>
  <c r="AG13" i="5"/>
  <c r="AH13" i="5" s="1"/>
  <c r="AG48" i="5"/>
  <c r="AH48" i="5" s="1"/>
  <c r="AE8" i="5"/>
  <c r="AG8" i="5"/>
  <c r="AH8" i="5" s="1"/>
  <c r="F11" i="5"/>
  <c r="X11" i="5" s="1"/>
  <c r="AA11" i="5" s="1"/>
  <c r="AE11" i="5" s="1"/>
  <c r="H11" i="8" s="1"/>
  <c r="T11" i="1"/>
  <c r="AD11" i="1" s="1"/>
  <c r="S11" i="1"/>
  <c r="AC11" i="1" s="1"/>
  <c r="R11" i="1"/>
  <c r="AB11" i="1" s="1"/>
  <c r="Q11" i="1"/>
  <c r="AA11" i="1" s="1"/>
  <c r="T13" i="1"/>
  <c r="AD13" i="1" s="1"/>
  <c r="S13" i="1"/>
  <c r="AC13" i="1" s="1"/>
  <c r="J13" i="5" s="1"/>
  <c r="R13" i="1"/>
  <c r="AB13" i="1" s="1"/>
  <c r="Q13" i="1"/>
  <c r="AA13" i="1" s="1"/>
  <c r="T9" i="1"/>
  <c r="AD9" i="1" s="1"/>
  <c r="S9" i="1"/>
  <c r="AC9" i="1" s="1"/>
  <c r="R9" i="1"/>
  <c r="AB9" i="1" s="1"/>
  <c r="Q9" i="1"/>
  <c r="AA9" i="1" s="1"/>
  <c r="L14" i="1"/>
  <c r="O13" i="1"/>
  <c r="L8" i="1"/>
  <c r="O9" i="1"/>
  <c r="H14" i="5" l="1"/>
  <c r="M14" i="1"/>
  <c r="AF13" i="5"/>
  <c r="H13" i="8"/>
  <c r="AF12" i="5"/>
  <c r="H12" i="8"/>
  <c r="AF15" i="5"/>
  <c r="H15" i="8"/>
  <c r="AF17" i="5"/>
  <c r="H17" i="8"/>
  <c r="AF19" i="5"/>
  <c r="H19" i="8"/>
  <c r="AF21" i="5"/>
  <c r="H21" i="8"/>
  <c r="AF23" i="5"/>
  <c r="H23" i="8"/>
  <c r="AF25" i="5"/>
  <c r="H25" i="8"/>
  <c r="AF27" i="5"/>
  <c r="H27" i="8"/>
  <c r="AF28" i="5"/>
  <c r="H28" i="8"/>
  <c r="AF48" i="5"/>
  <c r="H48" i="8"/>
  <c r="AF14" i="5"/>
  <c r="H14" i="8"/>
  <c r="AF16" i="5"/>
  <c r="H16" i="8"/>
  <c r="AF18" i="5"/>
  <c r="H18" i="8"/>
  <c r="AF20" i="5"/>
  <c r="H20" i="8"/>
  <c r="AF22" i="5"/>
  <c r="H22" i="8"/>
  <c r="AF24" i="5"/>
  <c r="H24" i="8"/>
  <c r="AF26" i="5"/>
  <c r="H26" i="8"/>
  <c r="AF7" i="5"/>
  <c r="H7" i="8"/>
  <c r="AF8" i="5"/>
  <c r="H8" i="8"/>
  <c r="AF9" i="5"/>
  <c r="H9" i="8"/>
  <c r="AF10" i="5"/>
  <c r="H10" i="8"/>
  <c r="H6" i="8"/>
  <c r="AF6" i="5"/>
  <c r="J9" i="5"/>
  <c r="H8" i="5"/>
  <c r="J11" i="5"/>
  <c r="AG11" i="5"/>
  <c r="AH11" i="5" s="1"/>
  <c r="T8" i="1"/>
  <c r="AD8" i="1" s="1"/>
  <c r="S8" i="1"/>
  <c r="AC8" i="1" s="1"/>
  <c r="AM8" i="1" s="1"/>
  <c r="AR8" i="1" s="1"/>
  <c r="AW8" i="1" s="1"/>
  <c r="R8" i="1"/>
  <c r="AB8" i="1" s="1"/>
  <c r="Q8" i="1"/>
  <c r="AA8" i="1" s="1"/>
  <c r="T14" i="1"/>
  <c r="AD14" i="1" s="1"/>
  <c r="S14" i="1"/>
  <c r="AC14" i="1" s="1"/>
  <c r="J14" i="5" s="1"/>
  <c r="R14" i="1"/>
  <c r="AB14" i="1" s="1"/>
  <c r="Q14" i="1"/>
  <c r="AA14" i="1" s="1"/>
  <c r="L7" i="1"/>
  <c r="O8" i="1"/>
  <c r="L15" i="1"/>
  <c r="O14" i="1"/>
  <c r="AN8" i="1"/>
  <c r="AS8" i="1" s="1"/>
  <c r="AX8" i="1" s="1"/>
  <c r="AK8" i="1"/>
  <c r="AP8" i="1" s="1"/>
  <c r="AU8" i="1" s="1"/>
  <c r="AL8" i="1"/>
  <c r="AQ8" i="1" s="1"/>
  <c r="AV8" i="1" s="1"/>
  <c r="H15" i="5" l="1"/>
  <c r="M15" i="1"/>
  <c r="J8" i="5"/>
  <c r="H7" i="5"/>
  <c r="AF11" i="5"/>
  <c r="AE50" i="5"/>
  <c r="AE52" i="5" s="1"/>
  <c r="H50" i="8" s="1"/>
  <c r="T15" i="1"/>
  <c r="AD15" i="1" s="1"/>
  <c r="S15" i="1"/>
  <c r="AC15" i="1" s="1"/>
  <c r="J15" i="5" s="1"/>
  <c r="R15" i="1"/>
  <c r="AB15" i="1" s="1"/>
  <c r="Q15" i="1"/>
  <c r="AA15" i="1" s="1"/>
  <c r="T7" i="1"/>
  <c r="AD7" i="1" s="1"/>
  <c r="S7" i="1"/>
  <c r="AC7" i="1" s="1"/>
  <c r="AM7" i="1" s="1"/>
  <c r="AR7" i="1" s="1"/>
  <c r="AW7" i="1" s="1"/>
  <c r="R7" i="1"/>
  <c r="AB7" i="1" s="1"/>
  <c r="AL7" i="1" s="1"/>
  <c r="AQ7" i="1" s="1"/>
  <c r="AV7" i="1" s="1"/>
  <c r="Q7" i="1"/>
  <c r="AA7" i="1" s="1"/>
  <c r="AK7" i="1" s="1"/>
  <c r="AP7" i="1" s="1"/>
  <c r="AU7" i="1" s="1"/>
  <c r="L16" i="1"/>
  <c r="O15" i="1"/>
  <c r="L6" i="1"/>
  <c r="O7" i="1"/>
  <c r="AM9" i="1"/>
  <c r="AR9" i="1" s="1"/>
  <c r="AW9" i="1" s="1"/>
  <c r="AL9" i="1"/>
  <c r="AQ9" i="1" s="1"/>
  <c r="AV9" i="1" s="1"/>
  <c r="AN9" i="1"/>
  <c r="AS9" i="1" s="1"/>
  <c r="AX9" i="1" s="1"/>
  <c r="AK9" i="1"/>
  <c r="AP9" i="1" s="1"/>
  <c r="AU9" i="1" s="1"/>
  <c r="H16" i="5" l="1"/>
  <c r="M16" i="1"/>
  <c r="H6" i="5"/>
  <c r="AN7" i="1"/>
  <c r="AS7" i="1" s="1"/>
  <c r="AX7" i="1" s="1"/>
  <c r="J7" i="5"/>
  <c r="T16" i="1"/>
  <c r="AD16" i="1" s="1"/>
  <c r="S16" i="1"/>
  <c r="AC16" i="1" s="1"/>
  <c r="J16" i="5" s="1"/>
  <c r="R16" i="1"/>
  <c r="AB16" i="1" s="1"/>
  <c r="Q16" i="1"/>
  <c r="AA16" i="1" s="1"/>
  <c r="T6" i="1"/>
  <c r="AD6" i="1" s="1"/>
  <c r="R6" i="1"/>
  <c r="AB6" i="1" s="1"/>
  <c r="AL6" i="1" s="1"/>
  <c r="AQ6" i="1" s="1"/>
  <c r="AV6" i="1" s="1"/>
  <c r="S6" i="1"/>
  <c r="AC6" i="1" s="1"/>
  <c r="AM6" i="1" s="1"/>
  <c r="AR6" i="1" s="1"/>
  <c r="AW6" i="1" s="1"/>
  <c r="Q6" i="1"/>
  <c r="AA6" i="1" s="1"/>
  <c r="AK6" i="1" s="1"/>
  <c r="AP6" i="1" s="1"/>
  <c r="AU6" i="1" s="1"/>
  <c r="O6" i="1"/>
  <c r="L17" i="1"/>
  <c r="O16" i="1"/>
  <c r="AN10" i="1"/>
  <c r="AS10" i="1" s="1"/>
  <c r="AX10" i="1" s="1"/>
  <c r="AK10" i="1"/>
  <c r="AP10" i="1" s="1"/>
  <c r="AU10" i="1" s="1"/>
  <c r="AM10" i="1"/>
  <c r="AR10" i="1" s="1"/>
  <c r="AW10" i="1" s="1"/>
  <c r="AL10" i="1"/>
  <c r="AQ10" i="1" s="1"/>
  <c r="AV10" i="1" s="1"/>
  <c r="H17" i="5" l="1"/>
  <c r="M17" i="1"/>
  <c r="AN6" i="1"/>
  <c r="AS6" i="1" s="1"/>
  <c r="AX6" i="1" s="1"/>
  <c r="J6" i="5"/>
  <c r="T17" i="1"/>
  <c r="AD17" i="1" s="1"/>
  <c r="S17" i="1"/>
  <c r="AC17" i="1" s="1"/>
  <c r="J17" i="5" s="1"/>
  <c r="R17" i="1"/>
  <c r="AB17" i="1" s="1"/>
  <c r="Q17" i="1"/>
  <c r="AA17" i="1" s="1"/>
  <c r="L18" i="1"/>
  <c r="O17" i="1"/>
  <c r="AM11" i="1"/>
  <c r="AR11" i="1" s="1"/>
  <c r="AW11" i="1" s="1"/>
  <c r="AL11" i="1"/>
  <c r="AQ11" i="1" s="1"/>
  <c r="AV11" i="1" s="1"/>
  <c r="AN11" i="1"/>
  <c r="AS11" i="1" s="1"/>
  <c r="AX11" i="1" s="1"/>
  <c r="AK11" i="1"/>
  <c r="AP11" i="1" s="1"/>
  <c r="AU11" i="1" s="1"/>
  <c r="H18" i="5" l="1"/>
  <c r="M18" i="1"/>
  <c r="T18" i="1"/>
  <c r="AD18" i="1" s="1"/>
  <c r="S18" i="1"/>
  <c r="AC18" i="1" s="1"/>
  <c r="J18" i="5" s="1"/>
  <c r="R18" i="1"/>
  <c r="AB18" i="1" s="1"/>
  <c r="Q18" i="1"/>
  <c r="AA18" i="1" s="1"/>
  <c r="L19" i="1"/>
  <c r="O18" i="1"/>
  <c r="AN12" i="1"/>
  <c r="AS12" i="1" s="1"/>
  <c r="AX12" i="1" s="1"/>
  <c r="AK12" i="1"/>
  <c r="AP12" i="1" s="1"/>
  <c r="AU12" i="1" s="1"/>
  <c r="AM12" i="1"/>
  <c r="AR12" i="1" s="1"/>
  <c r="AW12" i="1" s="1"/>
  <c r="AL12" i="1"/>
  <c r="AQ12" i="1" s="1"/>
  <c r="AV12" i="1" s="1"/>
  <c r="H19" i="5" l="1"/>
  <c r="M19" i="1"/>
  <c r="T19" i="1"/>
  <c r="AD19" i="1" s="1"/>
  <c r="S19" i="1"/>
  <c r="AC19" i="1" s="1"/>
  <c r="J19" i="5" s="1"/>
  <c r="R19" i="1"/>
  <c r="AB19" i="1" s="1"/>
  <c r="Q19" i="1"/>
  <c r="AA19" i="1" s="1"/>
  <c r="L20" i="1"/>
  <c r="O19" i="1"/>
  <c r="AM13" i="1"/>
  <c r="AR13" i="1" s="1"/>
  <c r="AW13" i="1" s="1"/>
  <c r="AL13" i="1"/>
  <c r="AQ13" i="1" s="1"/>
  <c r="AV13" i="1" s="1"/>
  <c r="AN13" i="1"/>
  <c r="AS13" i="1" s="1"/>
  <c r="AX13" i="1" s="1"/>
  <c r="AK13" i="1"/>
  <c r="AP13" i="1" s="1"/>
  <c r="AU13" i="1" s="1"/>
  <c r="H20" i="5" l="1"/>
  <c r="M20" i="1"/>
  <c r="T20" i="1"/>
  <c r="AD20" i="1" s="1"/>
  <c r="S20" i="1"/>
  <c r="AC20" i="1" s="1"/>
  <c r="J20" i="5" s="1"/>
  <c r="R20" i="1"/>
  <c r="AB20" i="1" s="1"/>
  <c r="Q20" i="1"/>
  <c r="AA20" i="1" s="1"/>
  <c r="L21" i="1"/>
  <c r="O20" i="1"/>
  <c r="AN14" i="1"/>
  <c r="AS14" i="1" s="1"/>
  <c r="AX14" i="1" s="1"/>
  <c r="AK14" i="1"/>
  <c r="AP14" i="1" s="1"/>
  <c r="AU14" i="1" s="1"/>
  <c r="AM14" i="1"/>
  <c r="AR14" i="1" s="1"/>
  <c r="AW14" i="1" s="1"/>
  <c r="AL14" i="1"/>
  <c r="AQ14" i="1" s="1"/>
  <c r="AV14" i="1" s="1"/>
  <c r="H21" i="5" l="1"/>
  <c r="M21" i="1"/>
  <c r="T21" i="1"/>
  <c r="AD21" i="1" s="1"/>
  <c r="S21" i="1"/>
  <c r="AC21" i="1" s="1"/>
  <c r="J21" i="5" s="1"/>
  <c r="R21" i="1"/>
  <c r="AB21" i="1" s="1"/>
  <c r="Q21" i="1"/>
  <c r="AA21" i="1" s="1"/>
  <c r="L22" i="1"/>
  <c r="O21" i="1"/>
  <c r="AM15" i="1"/>
  <c r="AR15" i="1" s="1"/>
  <c r="AW15" i="1" s="1"/>
  <c r="AL15" i="1"/>
  <c r="AQ15" i="1" s="1"/>
  <c r="AV15" i="1" s="1"/>
  <c r="AN15" i="1"/>
  <c r="AS15" i="1" s="1"/>
  <c r="AX15" i="1" s="1"/>
  <c r="AK15" i="1"/>
  <c r="AP15" i="1" s="1"/>
  <c r="AU15" i="1" s="1"/>
  <c r="H22" i="5" l="1"/>
  <c r="M22" i="1"/>
  <c r="T22" i="1"/>
  <c r="AD22" i="1" s="1"/>
  <c r="S22" i="1"/>
  <c r="AC22" i="1" s="1"/>
  <c r="J22" i="5" s="1"/>
  <c r="R22" i="1"/>
  <c r="AB22" i="1" s="1"/>
  <c r="Q22" i="1"/>
  <c r="AA22" i="1" s="1"/>
  <c r="L23" i="1"/>
  <c r="O22" i="1"/>
  <c r="AN16" i="1"/>
  <c r="AS16" i="1" s="1"/>
  <c r="AX16" i="1" s="1"/>
  <c r="AK16" i="1"/>
  <c r="AP16" i="1" s="1"/>
  <c r="AU16" i="1" s="1"/>
  <c r="AM16" i="1"/>
  <c r="AR16" i="1" s="1"/>
  <c r="AW16" i="1" s="1"/>
  <c r="AL16" i="1"/>
  <c r="AQ16" i="1" s="1"/>
  <c r="AV16" i="1" s="1"/>
  <c r="H23" i="5" l="1"/>
  <c r="M23" i="1"/>
  <c r="T23" i="1"/>
  <c r="AD23" i="1" s="1"/>
  <c r="S23" i="1"/>
  <c r="AC23" i="1" s="1"/>
  <c r="J23" i="5" s="1"/>
  <c r="R23" i="1"/>
  <c r="AB23" i="1" s="1"/>
  <c r="Q23" i="1"/>
  <c r="AA23" i="1" s="1"/>
  <c r="L24" i="1"/>
  <c r="O23" i="1"/>
  <c r="AM17" i="1"/>
  <c r="AR17" i="1" s="1"/>
  <c r="AW17" i="1" s="1"/>
  <c r="AL17" i="1"/>
  <c r="AQ17" i="1" s="1"/>
  <c r="AV17" i="1" s="1"/>
  <c r="AN17" i="1"/>
  <c r="AS17" i="1" s="1"/>
  <c r="AX17" i="1" s="1"/>
  <c r="AK17" i="1"/>
  <c r="AP17" i="1" s="1"/>
  <c r="AU17" i="1" s="1"/>
  <c r="H24" i="5" l="1"/>
  <c r="M24" i="1"/>
  <c r="T24" i="1"/>
  <c r="AD24" i="1" s="1"/>
  <c r="S24" i="1"/>
  <c r="AC24" i="1" s="1"/>
  <c r="J24" i="5" s="1"/>
  <c r="R24" i="1"/>
  <c r="AB24" i="1" s="1"/>
  <c r="Q24" i="1"/>
  <c r="AA24" i="1" s="1"/>
  <c r="L25" i="1"/>
  <c r="H25" i="5" s="1"/>
  <c r="O24" i="1"/>
  <c r="AN18" i="1"/>
  <c r="AS18" i="1" s="1"/>
  <c r="AX18" i="1" s="1"/>
  <c r="AK18" i="1"/>
  <c r="AP18" i="1" s="1"/>
  <c r="AU18" i="1" s="1"/>
  <c r="AM18" i="1"/>
  <c r="AR18" i="1" s="1"/>
  <c r="AW18" i="1" s="1"/>
  <c r="AL18" i="1"/>
  <c r="AQ18" i="1" s="1"/>
  <c r="AV18" i="1" s="1"/>
  <c r="T25" i="1" l="1"/>
  <c r="AD25" i="1" s="1"/>
  <c r="S25" i="1"/>
  <c r="AC25" i="1" s="1"/>
  <c r="J25" i="5" s="1"/>
  <c r="R25" i="1"/>
  <c r="AB25" i="1" s="1"/>
  <c r="Q25" i="1"/>
  <c r="AA25" i="1" s="1"/>
  <c r="L26" i="1"/>
  <c r="H26" i="5" s="1"/>
  <c r="O25" i="1"/>
  <c r="AM19" i="1"/>
  <c r="AR19" i="1" s="1"/>
  <c r="AW19" i="1" s="1"/>
  <c r="AL19" i="1"/>
  <c r="AQ19" i="1" s="1"/>
  <c r="AV19" i="1" s="1"/>
  <c r="AN19" i="1"/>
  <c r="AS19" i="1" s="1"/>
  <c r="AX19" i="1" s="1"/>
  <c r="AK19" i="1"/>
  <c r="AP19" i="1" s="1"/>
  <c r="AU19" i="1" s="1"/>
  <c r="T26" i="1" l="1"/>
  <c r="AD26" i="1" s="1"/>
  <c r="S26" i="1"/>
  <c r="AC26" i="1" s="1"/>
  <c r="J26" i="5" s="1"/>
  <c r="R26" i="1"/>
  <c r="AB26" i="1" s="1"/>
  <c r="Q26" i="1"/>
  <c r="AA26" i="1" s="1"/>
  <c r="L27" i="1"/>
  <c r="O26" i="1"/>
  <c r="AN20" i="1"/>
  <c r="AS20" i="1" s="1"/>
  <c r="AX20" i="1" s="1"/>
  <c r="AK20" i="1"/>
  <c r="AP20" i="1" s="1"/>
  <c r="AU20" i="1" s="1"/>
  <c r="AM20" i="1"/>
  <c r="AR20" i="1" s="1"/>
  <c r="AW20" i="1" s="1"/>
  <c r="AL20" i="1"/>
  <c r="AQ20" i="1" s="1"/>
  <c r="AV20" i="1" s="1"/>
  <c r="L28" i="1" l="1"/>
  <c r="H28" i="5" s="1"/>
  <c r="H27" i="5"/>
  <c r="T28" i="1"/>
  <c r="AD28" i="1" s="1"/>
  <c r="T27" i="1"/>
  <c r="AD27" i="1" s="1"/>
  <c r="S27" i="1"/>
  <c r="AC27" i="1" s="1"/>
  <c r="J27" i="5" s="1"/>
  <c r="R27" i="1"/>
  <c r="AB27" i="1" s="1"/>
  <c r="Q27" i="1"/>
  <c r="AA27" i="1" s="1"/>
  <c r="O27" i="1"/>
  <c r="AM21" i="1"/>
  <c r="AR21" i="1" s="1"/>
  <c r="AW21" i="1" s="1"/>
  <c r="AL21" i="1"/>
  <c r="AQ21" i="1" s="1"/>
  <c r="AV21" i="1" s="1"/>
  <c r="AN21" i="1"/>
  <c r="AS21" i="1" s="1"/>
  <c r="AX21" i="1" s="1"/>
  <c r="AK21" i="1"/>
  <c r="AP21" i="1" s="1"/>
  <c r="AU21" i="1" s="1"/>
  <c r="L29" i="1" l="1"/>
  <c r="H29" i="5" s="1"/>
  <c r="Q28" i="1"/>
  <c r="AA28" i="1" s="1"/>
  <c r="O28" i="1"/>
  <c r="R28" i="1"/>
  <c r="AB28" i="1" s="1"/>
  <c r="S28" i="1"/>
  <c r="AC28" i="1" s="1"/>
  <c r="J28" i="5" s="1"/>
  <c r="Q29" i="1"/>
  <c r="AA29" i="1" s="1"/>
  <c r="AN22" i="1"/>
  <c r="AS22" i="1" s="1"/>
  <c r="AX22" i="1" s="1"/>
  <c r="AK22" i="1"/>
  <c r="AP22" i="1" s="1"/>
  <c r="AU22" i="1" s="1"/>
  <c r="AM22" i="1"/>
  <c r="AR22" i="1" s="1"/>
  <c r="AW22" i="1" s="1"/>
  <c r="AL22" i="1"/>
  <c r="AQ22" i="1" s="1"/>
  <c r="AV22" i="1" s="1"/>
  <c r="L30" i="1" l="1"/>
  <c r="H30" i="5" s="1"/>
  <c r="S29" i="1"/>
  <c r="AC29" i="1" s="1"/>
  <c r="J29" i="5" s="1"/>
  <c r="O29" i="1"/>
  <c r="R29" i="1"/>
  <c r="AB29" i="1" s="1"/>
  <c r="T29" i="1"/>
  <c r="AD29" i="1" s="1"/>
  <c r="T30" i="1"/>
  <c r="AD30" i="1" s="1"/>
  <c r="S30" i="1"/>
  <c r="AC30" i="1" s="1"/>
  <c r="J30" i="5" s="1"/>
  <c r="R30" i="1"/>
  <c r="AB30" i="1" s="1"/>
  <c r="Q30" i="1"/>
  <c r="AA30" i="1" s="1"/>
  <c r="O30" i="1"/>
  <c r="L31" i="1"/>
  <c r="H31" i="5" s="1"/>
  <c r="AM23" i="1"/>
  <c r="AR23" i="1" s="1"/>
  <c r="AW23" i="1" s="1"/>
  <c r="AL23" i="1"/>
  <c r="AQ23" i="1" s="1"/>
  <c r="AV23" i="1" s="1"/>
  <c r="AN23" i="1"/>
  <c r="AS23" i="1" s="1"/>
  <c r="AX23" i="1" s="1"/>
  <c r="AK23" i="1"/>
  <c r="AP23" i="1" s="1"/>
  <c r="AU23" i="1" s="1"/>
  <c r="T31" i="1" l="1"/>
  <c r="AD31" i="1" s="1"/>
  <c r="S31" i="1"/>
  <c r="AC31" i="1" s="1"/>
  <c r="J31" i="5" s="1"/>
  <c r="R31" i="1"/>
  <c r="AB31" i="1" s="1"/>
  <c r="Q31" i="1"/>
  <c r="AA31" i="1" s="1"/>
  <c r="O31" i="1"/>
  <c r="L32" i="1"/>
  <c r="H32" i="5" s="1"/>
  <c r="AN24" i="1"/>
  <c r="AS24" i="1" s="1"/>
  <c r="AX24" i="1" s="1"/>
  <c r="AK24" i="1"/>
  <c r="AP24" i="1" s="1"/>
  <c r="AU24" i="1" s="1"/>
  <c r="AM24" i="1"/>
  <c r="AR24" i="1" s="1"/>
  <c r="AW24" i="1" s="1"/>
  <c r="AL24" i="1"/>
  <c r="AQ24" i="1" s="1"/>
  <c r="AV24" i="1" s="1"/>
  <c r="T32" i="1" l="1"/>
  <c r="AD32" i="1" s="1"/>
  <c r="S32" i="1"/>
  <c r="AC32" i="1" s="1"/>
  <c r="J32" i="5" s="1"/>
  <c r="R32" i="1"/>
  <c r="AB32" i="1" s="1"/>
  <c r="Q32" i="1"/>
  <c r="AA32" i="1" s="1"/>
  <c r="O32" i="1"/>
  <c r="L33" i="1"/>
  <c r="H33" i="5" s="1"/>
  <c r="AM25" i="1"/>
  <c r="AR25" i="1" s="1"/>
  <c r="AW25" i="1" s="1"/>
  <c r="AL25" i="1"/>
  <c r="AQ25" i="1" s="1"/>
  <c r="AV25" i="1" s="1"/>
  <c r="AN25" i="1"/>
  <c r="AS25" i="1" s="1"/>
  <c r="AX25" i="1" s="1"/>
  <c r="AK25" i="1"/>
  <c r="AP25" i="1" s="1"/>
  <c r="AU25" i="1" s="1"/>
  <c r="T33" i="1" l="1"/>
  <c r="AD33" i="1" s="1"/>
  <c r="S33" i="1"/>
  <c r="AC33" i="1" s="1"/>
  <c r="J33" i="5" s="1"/>
  <c r="R33" i="1"/>
  <c r="AB33" i="1" s="1"/>
  <c r="Q33" i="1"/>
  <c r="AA33" i="1" s="1"/>
  <c r="O33" i="1"/>
  <c r="L34" i="1"/>
  <c r="H34" i="5" s="1"/>
  <c r="AN26" i="1"/>
  <c r="AS26" i="1" s="1"/>
  <c r="AX26" i="1" s="1"/>
  <c r="AK26" i="1"/>
  <c r="AP26" i="1" s="1"/>
  <c r="AU26" i="1" s="1"/>
  <c r="AM26" i="1"/>
  <c r="AR26" i="1" s="1"/>
  <c r="AW26" i="1" s="1"/>
  <c r="AL26" i="1"/>
  <c r="AQ26" i="1" s="1"/>
  <c r="AV26" i="1" s="1"/>
  <c r="T34" i="1" l="1"/>
  <c r="AD34" i="1" s="1"/>
  <c r="S34" i="1"/>
  <c r="AC34" i="1" s="1"/>
  <c r="R34" i="1"/>
  <c r="AB34" i="1" s="1"/>
  <c r="Q34" i="1"/>
  <c r="AA34" i="1" s="1"/>
  <c r="J34" i="5" s="1"/>
  <c r="O34" i="1"/>
  <c r="L35" i="1"/>
  <c r="H35" i="5" s="1"/>
  <c r="AM27" i="1"/>
  <c r="AR27" i="1" s="1"/>
  <c r="AW27" i="1" s="1"/>
  <c r="AL27" i="1"/>
  <c r="AQ27" i="1" s="1"/>
  <c r="AV27" i="1" s="1"/>
  <c r="AN27" i="1"/>
  <c r="AS27" i="1" s="1"/>
  <c r="AX27" i="1" s="1"/>
  <c r="AK27" i="1"/>
  <c r="AP27" i="1" s="1"/>
  <c r="AU27" i="1" s="1"/>
  <c r="T35" i="1" l="1"/>
  <c r="AD35" i="1" s="1"/>
  <c r="S35" i="1"/>
  <c r="AC35" i="1" s="1"/>
  <c r="R35" i="1"/>
  <c r="AB35" i="1" s="1"/>
  <c r="Q35" i="1"/>
  <c r="AA35" i="1" s="1"/>
  <c r="J35" i="5" s="1"/>
  <c r="O35" i="1"/>
  <c r="L36" i="1"/>
  <c r="H36" i="5" s="1"/>
  <c r="AN28" i="1"/>
  <c r="AS28" i="1" s="1"/>
  <c r="AX28" i="1" s="1"/>
  <c r="AK28" i="1"/>
  <c r="AP28" i="1" s="1"/>
  <c r="AU28" i="1" s="1"/>
  <c r="AL28" i="1"/>
  <c r="AQ28" i="1" s="1"/>
  <c r="AV28" i="1" s="1"/>
  <c r="AM28" i="1"/>
  <c r="AR28" i="1" s="1"/>
  <c r="AW28" i="1" s="1"/>
  <c r="AM29" i="1"/>
  <c r="AR29" i="1" s="1"/>
  <c r="AW29" i="1" s="1"/>
  <c r="AN29" i="1"/>
  <c r="AS29" i="1" s="1"/>
  <c r="AX29" i="1" s="1"/>
  <c r="AK29" i="1"/>
  <c r="AP29" i="1" s="1"/>
  <c r="AU29" i="1" s="1"/>
  <c r="AL29" i="1"/>
  <c r="AQ29" i="1" s="1"/>
  <c r="AV29" i="1" s="1"/>
  <c r="T36" i="1" l="1"/>
  <c r="AD36" i="1" s="1"/>
  <c r="S36" i="1"/>
  <c r="AC36" i="1" s="1"/>
  <c r="R36" i="1"/>
  <c r="AB36" i="1" s="1"/>
  <c r="Q36" i="1"/>
  <c r="AA36" i="1" s="1"/>
  <c r="J36" i="5" s="1"/>
  <c r="O36" i="1"/>
  <c r="L37" i="1"/>
  <c r="H37" i="5" s="1"/>
  <c r="AL30" i="1"/>
  <c r="AQ30" i="1" s="1"/>
  <c r="AV30" i="1" s="1"/>
  <c r="AK30" i="1"/>
  <c r="AP30" i="1" s="1"/>
  <c r="AU30" i="1" s="1"/>
  <c r="AM30" i="1"/>
  <c r="AR30" i="1" s="1"/>
  <c r="AW30" i="1" s="1"/>
  <c r="AN30" i="1"/>
  <c r="AS30" i="1" s="1"/>
  <c r="AX30" i="1" s="1"/>
  <c r="T37" i="1" l="1"/>
  <c r="AD37" i="1" s="1"/>
  <c r="S37" i="1"/>
  <c r="AC37" i="1" s="1"/>
  <c r="R37" i="1"/>
  <c r="AB37" i="1" s="1"/>
  <c r="Q37" i="1"/>
  <c r="AA37" i="1" s="1"/>
  <c r="J37" i="5" s="1"/>
  <c r="O37" i="1"/>
  <c r="L38" i="1"/>
  <c r="H38" i="5" s="1"/>
  <c r="AM31" i="1"/>
  <c r="AR31" i="1" s="1"/>
  <c r="AW31" i="1" s="1"/>
  <c r="AN31" i="1"/>
  <c r="AS31" i="1" s="1"/>
  <c r="AX31" i="1" s="1"/>
  <c r="AK31" i="1"/>
  <c r="AP31" i="1" s="1"/>
  <c r="AU31" i="1" s="1"/>
  <c r="AL31" i="1"/>
  <c r="AQ31" i="1" s="1"/>
  <c r="AV31" i="1" s="1"/>
  <c r="T38" i="1" l="1"/>
  <c r="AD38" i="1" s="1"/>
  <c r="S38" i="1"/>
  <c r="AC38" i="1" s="1"/>
  <c r="R38" i="1"/>
  <c r="AB38" i="1" s="1"/>
  <c r="Q38" i="1"/>
  <c r="AA38" i="1" s="1"/>
  <c r="J38" i="5" s="1"/>
  <c r="O38" i="1"/>
  <c r="L39" i="1"/>
  <c r="H39" i="5" s="1"/>
  <c r="AK32" i="1"/>
  <c r="AP32" i="1" s="1"/>
  <c r="AU32" i="1" s="1"/>
  <c r="AM32" i="1"/>
  <c r="AR32" i="1" s="1"/>
  <c r="AW32" i="1" s="1"/>
  <c r="AN32" i="1"/>
  <c r="AS32" i="1" s="1"/>
  <c r="AX32" i="1" s="1"/>
  <c r="AL32" i="1"/>
  <c r="AQ32" i="1" s="1"/>
  <c r="AV32" i="1" s="1"/>
  <c r="T39" i="1" l="1"/>
  <c r="AD39" i="1" s="1"/>
  <c r="S39" i="1"/>
  <c r="AC39" i="1" s="1"/>
  <c r="R39" i="1"/>
  <c r="AB39" i="1" s="1"/>
  <c r="Q39" i="1"/>
  <c r="AA39" i="1" s="1"/>
  <c r="J39" i="5" s="1"/>
  <c r="O39" i="1"/>
  <c r="L40" i="1"/>
  <c r="H40" i="5" s="1"/>
  <c r="AM33" i="1"/>
  <c r="AR33" i="1" s="1"/>
  <c r="AW33" i="1" s="1"/>
  <c r="AN33" i="1"/>
  <c r="AS33" i="1" s="1"/>
  <c r="AX33" i="1" s="1"/>
  <c r="AK33" i="1"/>
  <c r="AP33" i="1" s="1"/>
  <c r="AU33" i="1" s="1"/>
  <c r="AL33" i="1"/>
  <c r="AQ33" i="1" s="1"/>
  <c r="AV33" i="1" s="1"/>
  <c r="T40" i="1" l="1"/>
  <c r="AD40" i="1" s="1"/>
  <c r="S40" i="1"/>
  <c r="AC40" i="1" s="1"/>
  <c r="R40" i="1"/>
  <c r="AB40" i="1" s="1"/>
  <c r="Q40" i="1"/>
  <c r="AA40" i="1" s="1"/>
  <c r="J40" i="5" s="1"/>
  <c r="O40" i="1"/>
  <c r="L41" i="1"/>
  <c r="H41" i="5" s="1"/>
  <c r="AL34" i="1"/>
  <c r="AQ34" i="1" s="1"/>
  <c r="AV34" i="1" s="1"/>
  <c r="AK34" i="1"/>
  <c r="AP34" i="1" s="1"/>
  <c r="AU34" i="1" s="1"/>
  <c r="AM34" i="1"/>
  <c r="AR34" i="1" s="1"/>
  <c r="AW34" i="1" s="1"/>
  <c r="AN34" i="1"/>
  <c r="AS34" i="1" s="1"/>
  <c r="AX34" i="1" s="1"/>
  <c r="T41" i="1" l="1"/>
  <c r="AD41" i="1" s="1"/>
  <c r="S41" i="1"/>
  <c r="AC41" i="1" s="1"/>
  <c r="R41" i="1"/>
  <c r="AB41" i="1" s="1"/>
  <c r="Q41" i="1"/>
  <c r="AA41" i="1" s="1"/>
  <c r="J41" i="5" s="1"/>
  <c r="O41" i="1"/>
  <c r="L42" i="1"/>
  <c r="H42" i="5" s="1"/>
  <c r="AM35" i="1"/>
  <c r="AR35" i="1" s="1"/>
  <c r="AW35" i="1" s="1"/>
  <c r="AN35" i="1"/>
  <c r="AS35" i="1" s="1"/>
  <c r="AX35" i="1" s="1"/>
  <c r="AK35" i="1"/>
  <c r="AP35" i="1" s="1"/>
  <c r="AU35" i="1" s="1"/>
  <c r="AL35" i="1"/>
  <c r="AQ35" i="1" s="1"/>
  <c r="AV35" i="1" s="1"/>
  <c r="T42" i="1" l="1"/>
  <c r="AD42" i="1" s="1"/>
  <c r="S42" i="1"/>
  <c r="AC42" i="1" s="1"/>
  <c r="R42" i="1"/>
  <c r="AB42" i="1" s="1"/>
  <c r="Q42" i="1"/>
  <c r="AA42" i="1" s="1"/>
  <c r="J42" i="5" s="1"/>
  <c r="O42" i="1"/>
  <c r="L43" i="1"/>
  <c r="H43" i="5" s="1"/>
  <c r="AK36" i="1"/>
  <c r="AP36" i="1" s="1"/>
  <c r="AU36" i="1" s="1"/>
  <c r="AM36" i="1"/>
  <c r="AR36" i="1" s="1"/>
  <c r="AW36" i="1" s="1"/>
  <c r="AN36" i="1"/>
  <c r="AS36" i="1" s="1"/>
  <c r="AX36" i="1" s="1"/>
  <c r="AL36" i="1"/>
  <c r="AQ36" i="1" s="1"/>
  <c r="AV36" i="1" s="1"/>
  <c r="T43" i="1" l="1"/>
  <c r="AD43" i="1" s="1"/>
  <c r="S43" i="1"/>
  <c r="AC43" i="1" s="1"/>
  <c r="R43" i="1"/>
  <c r="AB43" i="1" s="1"/>
  <c r="Q43" i="1"/>
  <c r="AA43" i="1" s="1"/>
  <c r="J43" i="5" s="1"/>
  <c r="O43" i="1"/>
  <c r="L44" i="1"/>
  <c r="H44" i="5" s="1"/>
  <c r="AM37" i="1"/>
  <c r="AR37" i="1" s="1"/>
  <c r="AW37" i="1" s="1"/>
  <c r="AN37" i="1"/>
  <c r="AS37" i="1" s="1"/>
  <c r="AX37" i="1" s="1"/>
  <c r="AK37" i="1"/>
  <c r="AP37" i="1" s="1"/>
  <c r="AU37" i="1" s="1"/>
  <c r="AL37" i="1"/>
  <c r="AQ37" i="1" s="1"/>
  <c r="AV37" i="1" s="1"/>
  <c r="T44" i="1" l="1"/>
  <c r="AD44" i="1" s="1"/>
  <c r="S44" i="1"/>
  <c r="AC44" i="1" s="1"/>
  <c r="R44" i="1"/>
  <c r="AB44" i="1" s="1"/>
  <c r="Q44" i="1"/>
  <c r="AA44" i="1" s="1"/>
  <c r="J44" i="5" s="1"/>
  <c r="O44" i="1"/>
  <c r="L45" i="1"/>
  <c r="H45" i="5" s="1"/>
  <c r="AL38" i="1"/>
  <c r="AQ38" i="1" s="1"/>
  <c r="AV38" i="1" s="1"/>
  <c r="AK38" i="1"/>
  <c r="AP38" i="1" s="1"/>
  <c r="AU38" i="1" s="1"/>
  <c r="AM38" i="1"/>
  <c r="AR38" i="1" s="1"/>
  <c r="AW38" i="1" s="1"/>
  <c r="AN38" i="1"/>
  <c r="AS38" i="1" s="1"/>
  <c r="AX38" i="1" s="1"/>
  <c r="T45" i="1" l="1"/>
  <c r="AD45" i="1" s="1"/>
  <c r="S45" i="1"/>
  <c r="AC45" i="1" s="1"/>
  <c r="R45" i="1"/>
  <c r="AB45" i="1" s="1"/>
  <c r="Q45" i="1"/>
  <c r="AA45" i="1" s="1"/>
  <c r="J45" i="5" s="1"/>
  <c r="O45" i="1"/>
  <c r="L46" i="1"/>
  <c r="H46" i="5" s="1"/>
  <c r="AM39" i="1"/>
  <c r="AR39" i="1" s="1"/>
  <c r="AW39" i="1" s="1"/>
  <c r="AN39" i="1"/>
  <c r="AS39" i="1" s="1"/>
  <c r="AX39" i="1" s="1"/>
  <c r="AK39" i="1"/>
  <c r="AP39" i="1" s="1"/>
  <c r="AU39" i="1" s="1"/>
  <c r="AL39" i="1"/>
  <c r="AQ39" i="1" s="1"/>
  <c r="AV39" i="1" s="1"/>
  <c r="T46" i="1" l="1"/>
  <c r="AD46" i="1" s="1"/>
  <c r="S46" i="1"/>
  <c r="AC46" i="1" s="1"/>
  <c r="R46" i="1"/>
  <c r="AB46" i="1" s="1"/>
  <c r="Q46" i="1"/>
  <c r="AA46" i="1" s="1"/>
  <c r="J46" i="5" s="1"/>
  <c r="O46" i="1"/>
  <c r="L47" i="1"/>
  <c r="AK40" i="1"/>
  <c r="AP40" i="1" s="1"/>
  <c r="AU40" i="1" s="1"/>
  <c r="AM40" i="1"/>
  <c r="AR40" i="1" s="1"/>
  <c r="AW40" i="1" s="1"/>
  <c r="AN40" i="1"/>
  <c r="AS40" i="1" s="1"/>
  <c r="AX40" i="1" s="1"/>
  <c r="AL40" i="1"/>
  <c r="AQ40" i="1" s="1"/>
  <c r="AV40" i="1" s="1"/>
  <c r="H47" i="5" l="1"/>
  <c r="L48" i="1"/>
  <c r="M48" i="1" s="1"/>
  <c r="T47" i="1"/>
  <c r="AD47" i="1" s="1"/>
  <c r="S47" i="1"/>
  <c r="AC47" i="1" s="1"/>
  <c r="R47" i="1"/>
  <c r="AB47" i="1" s="1"/>
  <c r="Q47" i="1"/>
  <c r="AA47" i="1" s="1"/>
  <c r="J47" i="5" s="1"/>
  <c r="O47" i="1"/>
  <c r="AM41" i="1"/>
  <c r="AR41" i="1" s="1"/>
  <c r="AW41" i="1" s="1"/>
  <c r="AN41" i="1"/>
  <c r="AS41" i="1" s="1"/>
  <c r="AX41" i="1" s="1"/>
  <c r="AK41" i="1"/>
  <c r="AP41" i="1" s="1"/>
  <c r="AU41" i="1" s="1"/>
  <c r="AL41" i="1"/>
  <c r="AQ41" i="1" s="1"/>
  <c r="AV41" i="1" s="1"/>
  <c r="L50" i="1" l="1"/>
  <c r="H48" i="5"/>
  <c r="Q48" i="1"/>
  <c r="AA48" i="1" s="1"/>
  <c r="J48" i="5" s="1"/>
  <c r="R48" i="1"/>
  <c r="AB48" i="1" s="1"/>
  <c r="S48" i="1"/>
  <c r="AC48" i="1" s="1"/>
  <c r="T48" i="1"/>
  <c r="AD48" i="1" s="1"/>
  <c r="O48" i="1"/>
  <c r="AL42" i="1"/>
  <c r="AQ42" i="1" s="1"/>
  <c r="AV42" i="1" s="1"/>
  <c r="AK42" i="1"/>
  <c r="AP42" i="1" s="1"/>
  <c r="AU42" i="1" s="1"/>
  <c r="AM42" i="1"/>
  <c r="AR42" i="1" s="1"/>
  <c r="AW42" i="1" s="1"/>
  <c r="AN42" i="1"/>
  <c r="AS42" i="1" s="1"/>
  <c r="AX42" i="1" s="1"/>
  <c r="AM43" i="1" l="1"/>
  <c r="AR43" i="1" s="1"/>
  <c r="AW43" i="1" s="1"/>
  <c r="AN43" i="1"/>
  <c r="AS43" i="1" s="1"/>
  <c r="AX43" i="1" s="1"/>
  <c r="AK43" i="1"/>
  <c r="AP43" i="1" s="1"/>
  <c r="AU43" i="1" s="1"/>
  <c r="AL43" i="1"/>
  <c r="AQ43" i="1" s="1"/>
  <c r="AV43" i="1" s="1"/>
  <c r="AK44" i="1" l="1"/>
  <c r="AP44" i="1" s="1"/>
  <c r="AU44" i="1" s="1"/>
  <c r="AM44" i="1"/>
  <c r="AR44" i="1" s="1"/>
  <c r="AW44" i="1" s="1"/>
  <c r="AN44" i="1"/>
  <c r="AS44" i="1" s="1"/>
  <c r="AX44" i="1" s="1"/>
  <c r="AL44" i="1"/>
  <c r="AQ44" i="1" s="1"/>
  <c r="AV44" i="1" s="1"/>
  <c r="AM45" i="1" l="1"/>
  <c r="AR45" i="1" s="1"/>
  <c r="AW45" i="1" s="1"/>
  <c r="AN45" i="1"/>
  <c r="AS45" i="1" s="1"/>
  <c r="AX45" i="1" s="1"/>
  <c r="AK45" i="1"/>
  <c r="AP45" i="1" s="1"/>
  <c r="AU45" i="1" s="1"/>
  <c r="AL45" i="1"/>
  <c r="AQ45" i="1" s="1"/>
  <c r="AV45" i="1" s="1"/>
  <c r="AL46" i="1" l="1"/>
  <c r="AQ46" i="1" s="1"/>
  <c r="AV46" i="1" s="1"/>
  <c r="AK46" i="1"/>
  <c r="AP46" i="1" s="1"/>
  <c r="AU46" i="1" s="1"/>
  <c r="AM46" i="1"/>
  <c r="AR46" i="1" s="1"/>
  <c r="AW46" i="1" s="1"/>
  <c r="AN46" i="1"/>
  <c r="AS46" i="1" s="1"/>
  <c r="AX46" i="1" s="1"/>
  <c r="AM47" i="1" l="1"/>
  <c r="AR47" i="1" s="1"/>
  <c r="AW47" i="1" s="1"/>
  <c r="AN47" i="1"/>
  <c r="AS47" i="1" s="1"/>
  <c r="AX47" i="1" s="1"/>
  <c r="AK47" i="1"/>
  <c r="AP47" i="1" s="1"/>
  <c r="AU47" i="1" s="1"/>
  <c r="AL47" i="1"/>
  <c r="AQ47" i="1" s="1"/>
  <c r="AV47" i="1" s="1"/>
  <c r="AN48" i="1" l="1"/>
  <c r="AS48" i="1" s="1"/>
  <c r="AX48" i="1" s="1"/>
  <c r="AK48" i="1"/>
  <c r="AP48" i="1" s="1"/>
  <c r="AU48" i="1" s="1"/>
  <c r="AM48" i="1"/>
  <c r="AR48" i="1" s="1"/>
  <c r="AW48" i="1" s="1"/>
  <c r="AL48" i="1"/>
  <c r="AQ48" i="1" s="1"/>
  <c r="AV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Karsten Stielow - KARSTILO</author>
    <author>Karsten Stielow</author>
  </authors>
  <commentList>
    <comment ref="K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Die Angabe des Saitensprunges erfolgt in Pond</t>
        </r>
        <r>
          <rPr>
            <sz val="9"/>
            <color indexed="81"/>
            <rFont val="Segoe UI"/>
            <family val="2"/>
          </rPr>
          <t xml:space="preserve">
Umgangssprachlich wird von Musikern für die Zugspannung immer noch von KiloGramm geredet. 
Weil </t>
        </r>
        <r>
          <rPr>
            <b/>
            <sz val="9"/>
            <color indexed="81"/>
            <rFont val="Segoe UI"/>
            <family val="2"/>
          </rPr>
          <t>1 kp</t>
        </r>
        <r>
          <rPr>
            <sz val="9"/>
            <color indexed="81"/>
            <rFont val="Segoe UI"/>
            <family val="2"/>
          </rPr>
          <t xml:space="preserve"> (KiloPond) in etwa </t>
        </r>
        <r>
          <rPr>
            <b/>
            <sz val="9"/>
            <color indexed="81"/>
            <rFont val="Segoe UI"/>
            <family val="2"/>
          </rPr>
          <t>1 kg</t>
        </r>
        <r>
          <rPr>
            <sz val="9"/>
            <color indexed="81"/>
            <rFont val="Segoe UI"/>
            <family val="2"/>
          </rPr>
          <t xml:space="preserve"> (KiloGramm) entspricht, wird für den Saitenrechner auf die veraltete Maßeinheit KiloPond (bzw. hier in der Grundeinheit Pond) statt richtigerweise Newton zurück gegriffen!</t>
        </r>
      </text>
    </comment>
    <comment ref="O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TLR</t>
        </r>
        <r>
          <rPr>
            <sz val="9"/>
            <color indexed="81"/>
            <rFont val="Segoe UI"/>
            <family val="2"/>
          </rPr>
          <t xml:space="preserve"> = Tension/Length-Ratio
in KiloPond pro Meter</t>
        </r>
      </text>
    </comment>
    <comment ref="AK1" authorId="1" shapeId="0" xr:uid="{00000000-0006-0000-0000-000003000000}">
      <text>
        <r>
          <rPr>
            <b/>
            <sz val="9"/>
            <color indexed="81"/>
            <rFont val="Segoe UI"/>
            <family val="2"/>
          </rPr>
          <t>Karsten Stielow:</t>
        </r>
        <r>
          <rPr>
            <sz val="9"/>
            <color indexed="81"/>
            <rFont val="Segoe UI"/>
            <family val="2"/>
          </rPr>
          <t xml:space="preserve">
Tensile Strength Ratio</t>
        </r>
      </text>
    </comment>
    <comment ref="AP1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>TSR</t>
        </r>
        <r>
          <rPr>
            <sz val="9"/>
            <color indexed="81"/>
            <rFont val="Segoe UI"/>
            <family val="2"/>
          </rPr>
          <t xml:space="preserve"> = Tensile Strength Ratio
in Newton je QuadratMillimeter</t>
        </r>
      </text>
    </comment>
    <comment ref="L2" authorId="1" shapeId="0" xr:uid="{00000000-0006-0000-0000-000006000000}">
      <text>
        <r>
          <rPr>
            <sz val="9"/>
            <color indexed="81"/>
            <rFont val="Segoe UI"/>
            <family val="2"/>
          </rPr>
          <t xml:space="preserve">Ein Saitensprung von </t>
        </r>
        <r>
          <rPr>
            <b/>
            <sz val="9"/>
            <color indexed="81"/>
            <rFont val="Segoe UI"/>
            <family val="2"/>
          </rPr>
          <t>450 Pond</t>
        </r>
        <r>
          <rPr>
            <sz val="9"/>
            <color indexed="81"/>
            <rFont val="Segoe UI"/>
            <family val="2"/>
          </rPr>
          <t xml:space="preserve"> entspricht in etwa einer mittelfesten, keltischen Besaitung.
1 KiloPond = 9,80665   Newton
1 Newton   = 0,101972 KiloPond</t>
        </r>
      </text>
    </comment>
    <comment ref="M2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 xml:space="preserve">Der Saitenrechner ist urheberrechtlich geschützt!
</t>
        </r>
        <r>
          <rPr>
            <sz val="9"/>
            <color indexed="81"/>
            <rFont val="Segoe UI"/>
            <family val="2"/>
          </rPr>
          <t>Mit Mausklick zur Webseite MusikSaitenRechner.de</t>
        </r>
      </text>
    </comment>
    <comment ref="AA2" authorId="1" shapeId="0" xr:uid="{00000000-0006-0000-0000-000008000000}">
      <text>
        <r>
          <rPr>
            <sz val="9"/>
            <color indexed="81"/>
            <rFont val="Segoe UI"/>
            <family val="2"/>
          </rPr>
          <t xml:space="preserve">Vorgabe </t>
        </r>
        <r>
          <rPr>
            <b/>
            <sz val="9"/>
            <color indexed="81"/>
            <rFont val="Segoe UI"/>
            <family val="2"/>
          </rPr>
          <t>1276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B2" authorId="1" shapeId="0" xr:uid="{00000000-0006-0000-0000-000009000000}">
      <text>
        <r>
          <rPr>
            <sz val="9"/>
            <color indexed="81"/>
            <rFont val="Segoe UI"/>
            <family val="2"/>
          </rPr>
          <t xml:space="preserve">Vorgabe </t>
        </r>
        <r>
          <rPr>
            <b/>
            <sz val="9"/>
            <color indexed="81"/>
            <rFont val="Segoe UI"/>
            <family val="2"/>
          </rPr>
          <t>8820</t>
        </r>
      </text>
    </comment>
    <comment ref="AC2" authorId="1" shapeId="0" xr:uid="{00000000-0006-0000-0000-00000A000000}">
      <text>
        <r>
          <rPr>
            <sz val="9"/>
            <color indexed="81"/>
            <rFont val="Segoe UI"/>
            <family val="2"/>
          </rPr>
          <t xml:space="preserve">Vorgabe
Rotmessing   </t>
        </r>
        <r>
          <rPr>
            <b/>
            <sz val="9"/>
            <color indexed="81"/>
            <rFont val="Segoe UI"/>
            <family val="2"/>
          </rPr>
          <t>8700</t>
        </r>
        <r>
          <rPr>
            <sz val="9"/>
            <color indexed="81"/>
            <rFont val="Segoe UI"/>
            <family val="2"/>
          </rPr>
          <t xml:space="preserve">
Gelbmessing </t>
        </r>
        <r>
          <rPr>
            <b/>
            <sz val="9"/>
            <color indexed="81"/>
            <rFont val="Segoe UI"/>
            <family val="2"/>
          </rPr>
          <t>8550</t>
        </r>
      </text>
    </comment>
    <comment ref="AD2" authorId="1" shapeId="0" xr:uid="{00000000-0006-0000-0000-00000B000000}">
      <text>
        <r>
          <rPr>
            <sz val="9"/>
            <color indexed="81"/>
            <rFont val="Segoe UI"/>
            <family val="2"/>
          </rPr>
          <t xml:space="preserve">Vorgabe </t>
        </r>
        <r>
          <rPr>
            <b/>
            <sz val="9"/>
            <color indexed="81"/>
            <rFont val="Segoe UI"/>
            <family val="2"/>
          </rPr>
          <t>1067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U2" authorId="1" shapeId="0" xr:uid="{00000000-0006-0000-0000-00000C000000}">
      <text>
        <r>
          <rPr>
            <sz val="9"/>
            <color indexed="81"/>
            <rFont val="Segoe UI"/>
            <family val="2"/>
          </rPr>
          <t xml:space="preserve">Vorgabe
Darm, natur/lackiert = </t>
        </r>
        <r>
          <rPr>
            <b/>
            <sz val="9"/>
            <color indexed="81"/>
            <rFont val="Segoe UI"/>
            <family val="2"/>
          </rPr>
          <t>358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V2" authorId="1" shapeId="0" xr:uid="{00000000-0006-0000-0000-00000D000000}">
      <text>
        <r>
          <rPr>
            <b/>
            <u/>
            <sz val="9"/>
            <color indexed="81"/>
            <rFont val="Segoe UI"/>
            <family val="2"/>
          </rPr>
          <t>Vorgabe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Bronze CuSn6  </t>
        </r>
        <r>
          <rPr>
            <b/>
            <sz val="9"/>
            <color indexed="81"/>
            <rFont val="Segoe UI"/>
            <family val="2"/>
          </rPr>
          <t>1046</t>
        </r>
      </text>
    </comment>
    <comment ref="AW2" authorId="1" shapeId="0" xr:uid="{00000000-0006-0000-0000-00000E000000}">
      <text>
        <r>
          <rPr>
            <b/>
            <u/>
            <sz val="9"/>
            <color indexed="81"/>
            <rFont val="Segoe UI"/>
            <family val="2"/>
          </rPr>
          <t>Vorgaben</t>
        </r>
        <r>
          <rPr>
            <sz val="9"/>
            <color indexed="81"/>
            <rFont val="Segoe UI"/>
            <family val="2"/>
          </rPr>
          <t xml:space="preserve">
Rotmessing   CuZn05    </t>
        </r>
        <r>
          <rPr>
            <b/>
            <sz val="9"/>
            <color indexed="81"/>
            <rFont val="Segoe UI"/>
            <family val="2"/>
          </rPr>
          <t>562</t>
        </r>
        <r>
          <rPr>
            <sz val="9"/>
            <color indexed="81"/>
            <rFont val="Segoe UI"/>
            <family val="2"/>
          </rPr>
          <t xml:space="preserve">
Rotmessing   CuZn10    </t>
        </r>
        <r>
          <rPr>
            <b/>
            <sz val="9"/>
            <color indexed="81"/>
            <rFont val="Segoe UI"/>
            <family val="2"/>
          </rPr>
          <t>691</t>
        </r>
        <r>
          <rPr>
            <sz val="9"/>
            <color indexed="81"/>
            <rFont val="Segoe UI"/>
            <family val="2"/>
          </rPr>
          <t xml:space="preserve">
Rotmessing   CuZn15    </t>
        </r>
        <r>
          <rPr>
            <b/>
            <sz val="9"/>
            <color indexed="81"/>
            <rFont val="Segoe UI"/>
            <family val="2"/>
          </rPr>
          <t>789</t>
        </r>
        <r>
          <rPr>
            <sz val="9"/>
            <color indexed="81"/>
            <rFont val="Segoe UI"/>
            <family val="2"/>
          </rPr>
          <t xml:space="preserve">
Gelbmessing CuZn20    </t>
        </r>
        <r>
          <rPr>
            <b/>
            <sz val="9"/>
            <color indexed="81"/>
            <rFont val="Segoe UI"/>
            <family val="2"/>
          </rPr>
          <t>983</t>
        </r>
        <r>
          <rPr>
            <sz val="9"/>
            <color indexed="81"/>
            <rFont val="Segoe UI"/>
            <family val="2"/>
          </rPr>
          <t xml:space="preserve">
Gelbmessing CuZn30  </t>
        </r>
        <r>
          <rPr>
            <b/>
            <sz val="9"/>
            <color indexed="81"/>
            <rFont val="Segoe UI"/>
            <family val="2"/>
          </rPr>
          <t>1036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X2" authorId="1" shapeId="0" xr:uid="{00000000-0006-0000-0000-00000F000000}">
      <text>
        <r>
          <rPr>
            <b/>
            <u/>
            <sz val="9"/>
            <color indexed="81"/>
            <rFont val="Segoe UI"/>
            <family val="2"/>
          </rPr>
          <t>Vorgabe</t>
        </r>
        <r>
          <rPr>
            <sz val="9"/>
            <color indexed="81"/>
            <rFont val="Segoe UI"/>
            <family val="2"/>
          </rPr>
          <t xml:space="preserve">
Federstahl je nach Durchmesser 
</t>
        </r>
        <r>
          <rPr>
            <b/>
            <sz val="9"/>
            <color indexed="81"/>
            <rFont val="Segoe UI"/>
            <family val="2"/>
          </rPr>
          <t xml:space="preserve">2350 </t>
        </r>
        <r>
          <rPr>
            <sz val="9"/>
            <color indexed="81"/>
            <rFont val="Segoe UI"/>
            <family val="2"/>
          </rPr>
          <t xml:space="preserve">bis </t>
        </r>
        <r>
          <rPr>
            <b/>
            <sz val="9"/>
            <color indexed="81"/>
            <rFont val="Segoe UI"/>
            <family val="2"/>
          </rPr>
          <t>3090</t>
        </r>
      </text>
    </comment>
    <comment ref="V35" authorId="1" shapeId="0" xr:uid="{00000000-0006-0000-0000-000010000000}">
      <text>
        <r>
          <rPr>
            <b/>
            <sz val="9"/>
            <color indexed="81"/>
            <rFont val="Segoe UI"/>
            <family val="2"/>
          </rPr>
          <t xml:space="preserve">Warum steht hier kein Wert mehr?
</t>
        </r>
        <r>
          <rPr>
            <sz val="9"/>
            <color indexed="81"/>
            <rFont val="Segoe UI"/>
            <family val="2"/>
          </rPr>
          <t>Üblicherweise werden bei keltischen Harfen in der kleinen und grossen Bass-Oktave umsponnene Saiten verwendet.
Diese Saiten rechnen sich nach dem "Darmäquivalent" und sollten sich gar nicht mehr strecken. 
Bei Bedarf einfach selbst Werte eintragen.</t>
        </r>
      </text>
    </comment>
  </commentList>
</comments>
</file>

<file path=xl/sharedStrings.xml><?xml version="1.0" encoding="utf-8"?>
<sst xmlns="http://schemas.openxmlformats.org/spreadsheetml/2006/main" count="499" uniqueCount="192">
  <si>
    <t>Ton</t>
  </si>
  <si>
    <t>kp</t>
  </si>
  <si>
    <t>mm</t>
  </si>
  <si>
    <t>Tynex</t>
  </si>
  <si>
    <t>h</t>
  </si>
  <si>
    <t>a</t>
  </si>
  <si>
    <t>g</t>
  </si>
  <si>
    <t>f</t>
  </si>
  <si>
    <t>e</t>
  </si>
  <si>
    <t>Nylgut</t>
  </si>
  <si>
    <t>d</t>
  </si>
  <si>
    <t>c</t>
  </si>
  <si>
    <t>H</t>
  </si>
  <si>
    <t>A</t>
  </si>
  <si>
    <t>G</t>
  </si>
  <si>
    <t>F</t>
  </si>
  <si>
    <t>E</t>
  </si>
  <si>
    <t>D</t>
  </si>
  <si>
    <t>C</t>
  </si>
  <si>
    <t>,H</t>
  </si>
  <si>
    <t>00</t>
  </si>
  <si>
    <t>,A</t>
  </si>
  <si>
    <t>,G</t>
  </si>
  <si>
    <t>,F</t>
  </si>
  <si>
    <t>,E</t>
  </si>
  <si>
    <t>,D</t>
  </si>
  <si>
    <t>,C</t>
  </si>
  <si>
    <t>C-Dur</t>
  </si>
  <si>
    <t>Cis</t>
  </si>
  <si>
    <t>B</t>
  </si>
  <si>
    <t>As</t>
  </si>
  <si>
    <t>b / #</t>
  </si>
  <si>
    <t>Fis</t>
  </si>
  <si>
    <t>Es</t>
  </si>
  <si>
    <t>,As</t>
  </si>
  <si>
    <t>,Es</t>
  </si>
  <si>
    <t>,Fis</t>
  </si>
  <si>
    <t>,Cis</t>
  </si>
  <si>
    <t>b</t>
  </si>
  <si>
    <t>as</t>
  </si>
  <si>
    <t>fis</t>
  </si>
  <si>
    <t>es</t>
  </si>
  <si>
    <t>cis</t>
  </si>
  <si>
    <t>,B</t>
  </si>
  <si>
    <t>'''</t>
  </si>
  <si>
    <t>''</t>
  </si>
  <si>
    <t>'</t>
  </si>
  <si>
    <t>''''</t>
  </si>
  <si>
    <t>Mensur</t>
  </si>
  <si>
    <t>Nr</t>
  </si>
  <si>
    <t>Zugkraft</t>
  </si>
  <si>
    <t>Saitendurchmesser in mm</t>
  </si>
  <si>
    <t>Darm</t>
  </si>
  <si>
    <t>Karbon</t>
  </si>
  <si>
    <t>Hz</t>
  </si>
  <si>
    <t>7. Okt</t>
  </si>
  <si>
    <t>Belastungsgrenze in %</t>
  </si>
  <si>
    <t>6. Harfen - Oktave</t>
  </si>
  <si>
    <t>5. Harfen - Oktave</t>
  </si>
  <si>
    <t>4. Harfen - Oktave</t>
  </si>
  <si>
    <t>3. Harfen - Oktave</t>
  </si>
  <si>
    <t>2. Harfen - Oktave</t>
  </si>
  <si>
    <t>1. H - Oktave</t>
  </si>
  <si>
    <t>deu</t>
  </si>
  <si>
    <t>Note</t>
  </si>
  <si>
    <t>engl</t>
  </si>
  <si>
    <t>C1</t>
  </si>
  <si>
    <t>D1</t>
  </si>
  <si>
    <t>E1</t>
  </si>
  <si>
    <t>F1</t>
  </si>
  <si>
    <t>G1</t>
  </si>
  <si>
    <t>A1</t>
  </si>
  <si>
    <t>B1</t>
  </si>
  <si>
    <t>C2</t>
  </si>
  <si>
    <t>D2</t>
  </si>
  <si>
    <t>E2</t>
  </si>
  <si>
    <t>F2</t>
  </si>
  <si>
    <t>G2</t>
  </si>
  <si>
    <t>A2</t>
  </si>
  <si>
    <t>B2</t>
  </si>
  <si>
    <t>C3</t>
  </si>
  <si>
    <t>D3</t>
  </si>
  <si>
    <t>E3</t>
  </si>
  <si>
    <t>F3</t>
  </si>
  <si>
    <t>G3</t>
  </si>
  <si>
    <t>A3</t>
  </si>
  <si>
    <t>B3</t>
  </si>
  <si>
    <t>C4</t>
  </si>
  <si>
    <t>D4</t>
  </si>
  <si>
    <t>E4</t>
  </si>
  <si>
    <t>F4</t>
  </si>
  <si>
    <t>G4</t>
  </si>
  <si>
    <t>A4</t>
  </si>
  <si>
    <t>B4</t>
  </si>
  <si>
    <t>C5</t>
  </si>
  <si>
    <t>D5</t>
  </si>
  <si>
    <t>E5</t>
  </si>
  <si>
    <t>F5</t>
  </si>
  <si>
    <t>G5</t>
  </si>
  <si>
    <t>A5</t>
  </si>
  <si>
    <t>B5</t>
  </si>
  <si>
    <t>C6</t>
  </si>
  <si>
    <t>D6</t>
  </si>
  <si>
    <t>E6</t>
  </si>
  <si>
    <t>F6</t>
  </si>
  <si>
    <t>G6</t>
  </si>
  <si>
    <t>A6</t>
  </si>
  <si>
    <t>B6</t>
  </si>
  <si>
    <t>C7</t>
  </si>
  <si>
    <t>Material - Dichte   kg/m3</t>
  </si>
  <si>
    <t>Bruchlast   N/mm2</t>
  </si>
  <si>
    <t>Gefühl</t>
  </si>
  <si>
    <t>Spiel -</t>
  </si>
  <si>
    <t>Saitendurchmesser runden</t>
  </si>
  <si>
    <t>ausgeblendet</t>
  </si>
  <si>
    <t>zum Formel "entkoppeln"</t>
  </si>
  <si>
    <t>Elastizitäts - Modul</t>
  </si>
  <si>
    <t>Errechnete Saitendurchmesser in</t>
  </si>
  <si>
    <t>mm vor der E-Modul Korrektur</t>
  </si>
  <si>
    <r>
      <t xml:space="preserve">manuelle Plus - Anpassung in </t>
    </r>
    <r>
      <rPr>
        <b/>
        <sz val="10"/>
        <rFont val="Arial"/>
        <family val="2"/>
      </rPr>
      <t>%</t>
    </r>
  </si>
  <si>
    <t>Korrektur Streckung in %</t>
  </si>
  <si>
    <t>Material - Bruchwiderstand</t>
  </si>
  <si>
    <t>Kräfte Verhältnis in N/mm²</t>
  </si>
  <si>
    <t>S a i t e n r e c h n e r</t>
  </si>
  <si>
    <t>Material</t>
  </si>
  <si>
    <t>Saiten - Auswahl</t>
  </si>
  <si>
    <t>Auswertefelder für die Checkboxen</t>
  </si>
  <si>
    <t>der ausgewählten Saiten (links)</t>
  </si>
  <si>
    <t>Saiten - Übertrag</t>
  </si>
  <si>
    <t>Hersteller</t>
  </si>
  <si>
    <t>Typ</t>
  </si>
  <si>
    <t>Länge</t>
  </si>
  <si>
    <t>Preis</t>
  </si>
  <si>
    <t>m</t>
  </si>
  <si>
    <t>€</t>
  </si>
  <si>
    <t>Instrumenten - Name</t>
  </si>
  <si>
    <t>Wichte</t>
  </si>
  <si>
    <t>Radius</t>
  </si>
  <si>
    <t>Datenaufbereitung</t>
  </si>
  <si>
    <t>Auswahl</t>
  </si>
  <si>
    <t>Saite</t>
  </si>
  <si>
    <t>TSR</t>
  </si>
  <si>
    <t>N/mm²</t>
  </si>
  <si>
    <t>Bruchlast</t>
  </si>
  <si>
    <t>%</t>
  </si>
  <si>
    <t>neu berechnete Kontrollwerte</t>
  </si>
  <si>
    <t>nach händischer Saiten - Auswahl</t>
  </si>
  <si>
    <t>TLR</t>
  </si>
  <si>
    <t>Spielgefühl</t>
  </si>
  <si>
    <t>T/L - R</t>
  </si>
  <si>
    <t>kp/m</t>
  </si>
  <si>
    <t>T/S - R</t>
  </si>
  <si>
    <t>kg</t>
  </si>
  <si>
    <t>Gesamt - Zugspannung =</t>
  </si>
  <si>
    <t>Halbtonklappe</t>
  </si>
  <si>
    <t>Lever</t>
  </si>
  <si>
    <t>Position der</t>
  </si>
  <si>
    <t>Bedienungsanleitung und Hilfestellungen zum Saitenrechner auf:</t>
  </si>
  <si>
    <t>© SchattenSaite.de</t>
  </si>
  <si>
    <t>Baujahr</t>
  </si>
  <si>
    <t>Harfenbauer / Manufaktur</t>
  </si>
  <si>
    <t>Gesamt - Zugspannung</t>
  </si>
  <si>
    <t>Wert bereinigt für Deutschland</t>
  </si>
  <si>
    <t>Saitensatz - Kosten</t>
  </si>
  <si>
    <t>Nachbestellung</t>
  </si>
  <si>
    <t>Info</t>
  </si>
  <si>
    <t>Datum</t>
  </si>
  <si>
    <t>kg Saitenzugkraft</t>
  </si>
  <si>
    <t xml:space="preserve">Saitenrechner </t>
  </si>
  <si>
    <t>Saitensprung in Pond</t>
  </si>
  <si>
    <t>N</t>
  </si>
  <si>
    <t>©</t>
  </si>
  <si>
    <t>Clarsach</t>
  </si>
  <si>
    <t>Stahl</t>
  </si>
  <si>
    <t>Bronze</t>
  </si>
  <si>
    <t>Messing</t>
  </si>
  <si>
    <t>Röslau</t>
  </si>
  <si>
    <t>Klaviersaite Extra</t>
  </si>
  <si>
    <t>Pedal</t>
  </si>
  <si>
    <t>Harfe</t>
  </si>
  <si>
    <t>H1</t>
  </si>
  <si>
    <t>H2</t>
  </si>
  <si>
    <t>H3</t>
  </si>
  <si>
    <t>H4</t>
  </si>
  <si>
    <t>H5</t>
  </si>
  <si>
    <t>H6</t>
  </si>
  <si>
    <t>7. H - Okt</t>
  </si>
  <si>
    <t>E7</t>
  </si>
  <si>
    <t>D7</t>
  </si>
  <si>
    <t>http://musiksaitenrechner.de/saitensaetze/harfe.html</t>
  </si>
  <si>
    <t>© MusikSaitenRechner</t>
  </si>
  <si>
    <t>Version 1,35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</si>
</sst>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%"/>
    <numFmt numFmtId="165" formatCode="0.000"/>
    <numFmt numFmtId="166" formatCode="0.0"/>
    <numFmt numFmtId="167" formatCode="#,##0.00\ &quot;€&quot;"/>
  </numFmts>
  <fonts count="5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name val="Arial"/>
      <family val="2"/>
    </font>
    <font>
      <i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28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name val="Arial Narrow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2"/>
      <color theme="4"/>
      <name val="Arial"/>
      <family val="2"/>
    </font>
    <font>
      <sz val="11"/>
      <color theme="4"/>
      <name val="Arial"/>
      <family val="2"/>
    </font>
    <font>
      <sz val="11"/>
      <color theme="1"/>
      <name val="Calibri"/>
      <family val="2"/>
    </font>
    <font>
      <b/>
      <u/>
      <sz val="9"/>
      <color theme="0"/>
      <name val="Arial"/>
      <family val="2"/>
    </font>
    <font>
      <b/>
      <u/>
      <sz val="9"/>
      <color indexed="81"/>
      <name val="Segoe UI"/>
      <family val="2"/>
    </font>
    <font>
      <b/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1"/>
      <color theme="10"/>
      <name val="Calibri"/>
      <family val="2"/>
      <scheme val="minor"/>
    </font>
    <font>
      <u/>
      <sz val="9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7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/>
      <bottom/>
      <diagonal/>
    </border>
    <border>
      <left style="medium">
        <color theme="4"/>
      </left>
      <right/>
      <top style="thick">
        <color theme="4"/>
      </top>
      <bottom/>
      <diagonal/>
    </border>
    <border>
      <left/>
      <right style="medium">
        <color theme="4"/>
      </right>
      <top style="thick">
        <color theme="4"/>
      </top>
      <bottom/>
      <diagonal/>
    </border>
    <border>
      <left style="medium">
        <color theme="4"/>
      </left>
      <right/>
      <top/>
      <bottom style="thick">
        <color theme="4"/>
      </bottom>
      <diagonal/>
    </border>
    <border>
      <left/>
      <right style="medium">
        <color theme="4"/>
      </right>
      <top/>
      <bottom style="thick">
        <color theme="4"/>
      </bottom>
      <diagonal/>
    </border>
    <border>
      <left style="medium">
        <color theme="4"/>
      </left>
      <right style="medium">
        <color theme="4"/>
      </right>
      <top style="thick">
        <color theme="4"/>
      </top>
      <bottom/>
      <diagonal/>
    </border>
    <border>
      <left style="medium">
        <color theme="4"/>
      </left>
      <right style="medium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/>
      <bottom style="medium">
        <color theme="4"/>
      </bottom>
      <diagonal/>
    </border>
    <border>
      <left style="thick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ck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ck">
        <color theme="4"/>
      </bottom>
      <diagonal/>
    </border>
    <border>
      <left style="medium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medium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ck">
        <color theme="4"/>
      </bottom>
      <diagonal/>
    </border>
    <border>
      <left style="medium">
        <color theme="4"/>
      </left>
      <right/>
      <top style="thick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/>
      <bottom style="thick">
        <color theme="4"/>
      </bottom>
      <diagonal/>
    </border>
    <border>
      <left style="thin">
        <color theme="4"/>
      </left>
      <right style="thin">
        <color theme="4"/>
      </right>
      <top/>
      <bottom style="thick">
        <color theme="4"/>
      </bottom>
      <diagonal/>
    </border>
    <border>
      <left style="thin">
        <color theme="4"/>
      </left>
      <right style="thick">
        <color theme="4"/>
      </right>
      <top/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 style="thick">
        <color theme="4"/>
      </left>
      <right style="medium">
        <color theme="4"/>
      </right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ck">
        <color theme="4"/>
      </right>
      <top/>
      <bottom style="thin">
        <color theme="4"/>
      </bottom>
      <diagonal/>
    </border>
    <border>
      <left/>
      <right style="thick">
        <color theme="4"/>
      </right>
      <top style="thick">
        <color theme="4"/>
      </top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medium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ck">
        <color theme="4"/>
      </right>
      <top/>
      <bottom style="thick">
        <color theme="4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 style="thick">
        <color rgb="FFFF0000"/>
      </left>
      <right style="thin">
        <color theme="4"/>
      </right>
      <top style="thick">
        <color rgb="FFFF000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rgb="FFFF0000"/>
      </top>
      <bottom style="thin">
        <color theme="4"/>
      </bottom>
      <diagonal/>
    </border>
    <border>
      <left style="thin">
        <color theme="4"/>
      </left>
      <right style="thick">
        <color rgb="FFFF0000"/>
      </right>
      <top style="thick">
        <color rgb="FFFF0000"/>
      </top>
      <bottom style="thin">
        <color theme="4"/>
      </bottom>
      <diagonal/>
    </border>
    <border>
      <left style="thick">
        <color rgb="FFFF0000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rgb="FFFF0000"/>
      </right>
      <top style="thin">
        <color theme="4"/>
      </top>
      <bottom style="thin">
        <color theme="4"/>
      </bottom>
      <diagonal/>
    </border>
    <border>
      <left style="thick">
        <color rgb="FFFF0000"/>
      </left>
      <right style="thin">
        <color theme="4"/>
      </right>
      <top style="thin">
        <color theme="4"/>
      </top>
      <bottom style="thick">
        <color rgb="FFFF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rgb="FFFF0000"/>
      </bottom>
      <diagonal/>
    </border>
    <border>
      <left style="thin">
        <color theme="4"/>
      </left>
      <right style="thick">
        <color rgb="FFFF0000"/>
      </right>
      <top style="thin">
        <color theme="4"/>
      </top>
      <bottom style="thick">
        <color rgb="FFFF0000"/>
      </bottom>
      <diagonal/>
    </border>
    <border>
      <left style="thick">
        <color theme="4"/>
      </left>
      <right style="medium">
        <color theme="4"/>
      </right>
      <top style="thin">
        <color theme="4"/>
      </top>
      <bottom/>
      <diagonal/>
    </border>
    <border>
      <left/>
      <right style="thick">
        <color theme="4"/>
      </right>
      <top style="thin">
        <color theme="4"/>
      </top>
      <bottom/>
      <diagonal/>
    </border>
    <border>
      <left style="slantDashDot">
        <color theme="4"/>
      </left>
      <right/>
      <top style="slantDashDot">
        <color theme="4"/>
      </top>
      <bottom style="slantDashDot">
        <color theme="4"/>
      </bottom>
      <diagonal/>
    </border>
    <border>
      <left/>
      <right style="slantDashDot">
        <color theme="4"/>
      </right>
      <top style="slantDashDot">
        <color theme="4"/>
      </top>
      <bottom style="slantDashDot">
        <color theme="4"/>
      </bottom>
      <diagonal/>
    </border>
    <border>
      <left/>
      <right/>
      <top style="slantDashDot">
        <color theme="4"/>
      </top>
      <bottom style="slantDashDot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 style="thick">
        <color theme="4"/>
      </top>
      <bottom style="thin">
        <color theme="4"/>
      </bottom>
      <diagonal/>
    </border>
    <border>
      <left/>
      <right style="medium">
        <color theme="4"/>
      </right>
      <top/>
      <bottom/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582">
    <xf numFmtId="0" fontId="0" fillId="0" borderId="0" xfId="0"/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0" borderId="0" xfId="0" applyFont="1" applyBorder="1" applyAlignment="1"/>
    <xf numFmtId="1" fontId="7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0" fillId="0" borderId="1" xfId="0" applyBorder="1"/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0" fillId="3" borderId="6" xfId="0" applyFill="1" applyBorder="1"/>
    <xf numFmtId="1" fontId="7" fillId="0" borderId="1" xfId="0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0" fillId="0" borderId="0" xfId="0" applyFont="1" applyBorder="1"/>
    <xf numFmtId="0" fontId="0" fillId="0" borderId="2" xfId="0" applyFont="1" applyBorder="1"/>
    <xf numFmtId="0" fontId="6" fillId="0" borderId="15" xfId="0" applyFont="1" applyBorder="1" applyAlignment="1">
      <alignment horizontal="center"/>
    </xf>
    <xf numFmtId="1" fontId="15" fillId="4" borderId="13" xfId="0" applyNumberFormat="1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2" fontId="8" fillId="0" borderId="45" xfId="0" applyNumberFormat="1" applyFont="1" applyBorder="1" applyAlignment="1">
      <alignment horizontal="center"/>
    </xf>
    <xf numFmtId="165" fontId="7" fillId="0" borderId="32" xfId="0" applyNumberFormat="1" applyFont="1" applyFill="1" applyBorder="1" applyAlignment="1">
      <alignment horizontal="center"/>
    </xf>
    <xf numFmtId="165" fontId="7" fillId="0" borderId="33" xfId="0" applyNumberFormat="1" applyFont="1" applyFill="1" applyBorder="1" applyAlignment="1">
      <alignment horizontal="center"/>
    </xf>
    <xf numFmtId="165" fontId="7" fillId="0" borderId="34" xfId="0" applyNumberFormat="1" applyFont="1" applyFill="1" applyBorder="1" applyAlignment="1">
      <alignment horizontal="center"/>
    </xf>
    <xf numFmtId="165" fontId="7" fillId="0" borderId="35" xfId="0" applyNumberFormat="1" applyFont="1" applyFill="1" applyBorder="1" applyAlignment="1">
      <alignment horizontal="center"/>
    </xf>
    <xf numFmtId="165" fontId="7" fillId="0" borderId="36" xfId="0" applyNumberFormat="1" applyFont="1" applyFill="1" applyBorder="1" applyAlignment="1">
      <alignment horizontal="center"/>
    </xf>
    <xf numFmtId="165" fontId="7" fillId="0" borderId="37" xfId="0" applyNumberFormat="1" applyFont="1" applyFill="1" applyBorder="1" applyAlignment="1">
      <alignment horizontal="center"/>
    </xf>
    <xf numFmtId="165" fontId="7" fillId="0" borderId="38" xfId="0" applyNumberFormat="1" applyFont="1" applyFill="1" applyBorder="1" applyAlignment="1">
      <alignment horizontal="center"/>
    </xf>
    <xf numFmtId="165" fontId="7" fillId="0" borderId="39" xfId="0" applyNumberFormat="1" applyFont="1" applyFill="1" applyBorder="1" applyAlignment="1">
      <alignment horizontal="center"/>
    </xf>
    <xf numFmtId="165" fontId="7" fillId="0" borderId="40" xfId="0" applyNumberFormat="1" applyFont="1" applyFill="1" applyBorder="1" applyAlignment="1">
      <alignment horizontal="center"/>
    </xf>
    <xf numFmtId="1" fontId="7" fillId="0" borderId="27" xfId="0" applyNumberFormat="1" applyFont="1" applyFill="1" applyBorder="1" applyAlignment="1">
      <alignment horizontal="center"/>
    </xf>
    <xf numFmtId="0" fontId="14" fillId="4" borderId="43" xfId="0" applyFont="1" applyFill="1" applyBorder="1" applyAlignment="1">
      <alignment horizontal="center"/>
    </xf>
    <xf numFmtId="1" fontId="16" fillId="6" borderId="4" xfId="0" applyNumberFormat="1" applyFont="1" applyFill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165" fontId="8" fillId="0" borderId="33" xfId="0" applyNumberFormat="1" applyFont="1" applyBorder="1" applyAlignment="1">
      <alignment horizontal="center"/>
    </xf>
    <xf numFmtId="165" fontId="8" fillId="0" borderId="34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36" xfId="0" applyNumberFormat="1" applyFont="1" applyBorder="1" applyAlignment="1">
      <alignment horizontal="center"/>
    </xf>
    <xf numFmtId="165" fontId="8" fillId="0" borderId="37" xfId="0" applyNumberFormat="1" applyFont="1" applyBorder="1" applyAlignment="1">
      <alignment horizontal="center"/>
    </xf>
    <xf numFmtId="165" fontId="8" fillId="0" borderId="38" xfId="0" applyNumberFormat="1" applyFont="1" applyBorder="1" applyAlignment="1">
      <alignment horizontal="center"/>
    </xf>
    <xf numFmtId="165" fontId="8" fillId="0" borderId="39" xfId="0" applyNumberFormat="1" applyFont="1" applyBorder="1" applyAlignment="1">
      <alignment horizontal="center"/>
    </xf>
    <xf numFmtId="165" fontId="8" fillId="0" borderId="40" xfId="0" applyNumberFormat="1" applyFont="1" applyBorder="1" applyAlignment="1">
      <alignment horizontal="center"/>
    </xf>
    <xf numFmtId="10" fontId="8" fillId="0" borderId="35" xfId="0" applyNumberFormat="1" applyFont="1" applyBorder="1" applyAlignment="1">
      <alignment horizontal="center"/>
    </xf>
    <xf numFmtId="10" fontId="8" fillId="0" borderId="36" xfId="0" applyNumberFormat="1" applyFont="1" applyBorder="1" applyAlignment="1">
      <alignment horizontal="center"/>
    </xf>
    <xf numFmtId="10" fontId="8" fillId="0" borderId="37" xfId="0" applyNumberFormat="1" applyFont="1" applyBorder="1" applyAlignment="1">
      <alignment horizontal="center"/>
    </xf>
    <xf numFmtId="0" fontId="11" fillId="5" borderId="4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/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21" fillId="0" borderId="0" xfId="0" applyFont="1" applyBorder="1"/>
    <xf numFmtId="0" fontId="1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21" fillId="0" borderId="0" xfId="0" applyFont="1" applyFill="1" applyBorder="1"/>
    <xf numFmtId="166" fontId="8" fillId="0" borderId="35" xfId="0" applyNumberFormat="1" applyFont="1" applyBorder="1" applyAlignment="1">
      <alignment horizontal="center"/>
    </xf>
    <xf numFmtId="166" fontId="8" fillId="0" borderId="36" xfId="0" applyNumberFormat="1" applyFont="1" applyBorder="1" applyAlignment="1">
      <alignment horizontal="center"/>
    </xf>
    <xf numFmtId="166" fontId="8" fillId="0" borderId="37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Border="1"/>
    <xf numFmtId="0" fontId="7" fillId="3" borderId="0" xfId="0" applyFont="1" applyFill="1" applyBorder="1" applyAlignment="1" applyProtection="1">
      <alignment horizontal="center"/>
      <protection locked="0"/>
    </xf>
    <xf numFmtId="165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>
      <alignment horizontal="center"/>
    </xf>
    <xf numFmtId="0" fontId="13" fillId="3" borderId="0" xfId="0" applyFont="1" applyFill="1"/>
    <xf numFmtId="0" fontId="7" fillId="10" borderId="22" xfId="0" applyFont="1" applyFill="1" applyBorder="1" applyAlignment="1">
      <alignment horizontal="center"/>
    </xf>
    <xf numFmtId="0" fontId="7" fillId="10" borderId="21" xfId="0" applyFont="1" applyFill="1" applyBorder="1" applyAlignment="1">
      <alignment horizontal="center"/>
    </xf>
    <xf numFmtId="49" fontId="7" fillId="10" borderId="21" xfId="0" applyNumberFormat="1" applyFont="1" applyFill="1" applyBorder="1" applyAlignment="1">
      <alignment horizontal="center"/>
    </xf>
    <xf numFmtId="49" fontId="7" fillId="10" borderId="20" xfId="0" applyNumberFormat="1" applyFont="1" applyFill="1" applyBorder="1" applyAlignment="1">
      <alignment horizontal="center"/>
    </xf>
    <xf numFmtId="0" fontId="7" fillId="10" borderId="20" xfId="0" applyNumberFormat="1" applyFont="1" applyFill="1" applyBorder="1" applyAlignment="1">
      <alignment horizontal="center"/>
    </xf>
    <xf numFmtId="1" fontId="7" fillId="10" borderId="26" xfId="0" applyNumberFormat="1" applyFont="1" applyFill="1" applyBorder="1" applyAlignment="1">
      <alignment horizontal="center"/>
    </xf>
    <xf numFmtId="2" fontId="8" fillId="10" borderId="44" xfId="0" applyNumberFormat="1" applyFont="1" applyFill="1" applyBorder="1" applyAlignment="1">
      <alignment horizontal="center"/>
    </xf>
    <xf numFmtId="166" fontId="8" fillId="10" borderId="32" xfId="0" applyNumberFormat="1" applyFont="1" applyFill="1" applyBorder="1" applyAlignment="1">
      <alignment horizontal="center"/>
    </xf>
    <xf numFmtId="166" fontId="8" fillId="10" borderId="33" xfId="0" applyNumberFormat="1" applyFont="1" applyFill="1" applyBorder="1" applyAlignment="1">
      <alignment horizontal="center"/>
    </xf>
    <xf numFmtId="166" fontId="8" fillId="10" borderId="34" xfId="0" applyNumberFormat="1" applyFont="1" applyFill="1" applyBorder="1" applyAlignment="1">
      <alignment horizontal="center"/>
    </xf>
    <xf numFmtId="10" fontId="8" fillId="10" borderId="32" xfId="0" applyNumberFormat="1" applyFont="1" applyFill="1" applyBorder="1" applyAlignment="1">
      <alignment horizontal="center"/>
    </xf>
    <xf numFmtId="10" fontId="8" fillId="10" borderId="33" xfId="0" applyNumberFormat="1" applyFont="1" applyFill="1" applyBorder="1" applyAlignment="1">
      <alignment horizontal="center"/>
    </xf>
    <xf numFmtId="10" fontId="8" fillId="10" borderId="34" xfId="0" applyNumberFormat="1" applyFont="1" applyFill="1" applyBorder="1" applyAlignment="1">
      <alignment horizontal="center"/>
    </xf>
    <xf numFmtId="1" fontId="7" fillId="10" borderId="27" xfId="0" applyNumberFormat="1" applyFont="1" applyFill="1" applyBorder="1" applyAlignment="1">
      <alignment horizontal="center"/>
    </xf>
    <xf numFmtId="2" fontId="8" fillId="10" borderId="45" xfId="0" applyNumberFormat="1" applyFont="1" applyFill="1" applyBorder="1" applyAlignment="1">
      <alignment horizontal="center"/>
    </xf>
    <xf numFmtId="166" fontId="8" fillId="10" borderId="35" xfId="0" applyNumberFormat="1" applyFont="1" applyFill="1" applyBorder="1" applyAlignment="1">
      <alignment horizontal="center"/>
    </xf>
    <xf numFmtId="166" fontId="8" fillId="10" borderId="36" xfId="0" applyNumberFormat="1" applyFont="1" applyFill="1" applyBorder="1" applyAlignment="1">
      <alignment horizontal="center"/>
    </xf>
    <xf numFmtId="166" fontId="8" fillId="10" borderId="37" xfId="0" applyNumberFormat="1" applyFont="1" applyFill="1" applyBorder="1" applyAlignment="1">
      <alignment horizontal="center"/>
    </xf>
    <xf numFmtId="10" fontId="8" fillId="10" borderId="35" xfId="0" applyNumberFormat="1" applyFont="1" applyFill="1" applyBorder="1" applyAlignment="1">
      <alignment horizontal="center"/>
    </xf>
    <xf numFmtId="10" fontId="8" fillId="10" borderId="36" xfId="0" applyNumberFormat="1" applyFont="1" applyFill="1" applyBorder="1" applyAlignment="1">
      <alignment horizontal="center"/>
    </xf>
    <xf numFmtId="10" fontId="8" fillId="10" borderId="37" xfId="0" applyNumberFormat="1" applyFont="1" applyFill="1" applyBorder="1" applyAlignment="1">
      <alignment horizontal="center"/>
    </xf>
    <xf numFmtId="166" fontId="8" fillId="10" borderId="38" xfId="0" applyNumberFormat="1" applyFont="1" applyFill="1" applyBorder="1" applyAlignment="1">
      <alignment horizontal="center"/>
    </xf>
    <xf numFmtId="166" fontId="8" fillId="10" borderId="39" xfId="0" applyNumberFormat="1" applyFont="1" applyFill="1" applyBorder="1" applyAlignment="1">
      <alignment horizontal="center"/>
    </xf>
    <xf numFmtId="166" fontId="8" fillId="10" borderId="40" xfId="0" applyNumberFormat="1" applyFont="1" applyFill="1" applyBorder="1" applyAlignment="1">
      <alignment horizontal="center"/>
    </xf>
    <xf numFmtId="10" fontId="8" fillId="10" borderId="38" xfId="0" applyNumberFormat="1" applyFont="1" applyFill="1" applyBorder="1" applyAlignment="1">
      <alignment horizontal="center"/>
    </xf>
    <xf numFmtId="10" fontId="8" fillId="10" borderId="39" xfId="0" applyNumberFormat="1" applyFont="1" applyFill="1" applyBorder="1" applyAlignment="1">
      <alignment horizontal="center"/>
    </xf>
    <xf numFmtId="10" fontId="8" fillId="10" borderId="40" xfId="0" applyNumberFormat="1" applyFont="1" applyFill="1" applyBorder="1" applyAlignment="1">
      <alignment horizontal="center"/>
    </xf>
    <xf numFmtId="1" fontId="7" fillId="10" borderId="28" xfId="0" applyNumberFormat="1" applyFont="1" applyFill="1" applyBorder="1" applyAlignment="1">
      <alignment horizontal="center"/>
    </xf>
    <xf numFmtId="2" fontId="8" fillId="10" borderId="46" xfId="0" applyNumberFormat="1" applyFont="1" applyFill="1" applyBorder="1" applyAlignment="1">
      <alignment horizontal="center"/>
    </xf>
    <xf numFmtId="49" fontId="7" fillId="8" borderId="21" xfId="0" applyNumberFormat="1" applyFont="1" applyFill="1" applyBorder="1" applyAlignment="1">
      <alignment horizontal="center"/>
    </xf>
    <xf numFmtId="1" fontId="7" fillId="8" borderId="27" xfId="0" applyNumberFormat="1" applyFont="1" applyFill="1" applyBorder="1" applyAlignment="1">
      <alignment horizontal="center"/>
    </xf>
    <xf numFmtId="2" fontId="8" fillId="8" borderId="45" xfId="0" applyNumberFormat="1" applyFont="1" applyFill="1" applyBorder="1" applyAlignment="1">
      <alignment horizontal="center"/>
    </xf>
    <xf numFmtId="166" fontId="8" fillId="8" borderId="35" xfId="0" applyNumberFormat="1" applyFont="1" applyFill="1" applyBorder="1" applyAlignment="1">
      <alignment horizontal="center"/>
    </xf>
    <xf numFmtId="166" fontId="8" fillId="8" borderId="36" xfId="0" applyNumberFormat="1" applyFont="1" applyFill="1" applyBorder="1" applyAlignment="1">
      <alignment horizontal="center"/>
    </xf>
    <xf numFmtId="166" fontId="8" fillId="8" borderId="37" xfId="0" applyNumberFormat="1" applyFont="1" applyFill="1" applyBorder="1" applyAlignment="1">
      <alignment horizontal="center"/>
    </xf>
    <xf numFmtId="0" fontId="7" fillId="8" borderId="21" xfId="0" applyFont="1" applyFill="1" applyBorder="1" applyAlignment="1">
      <alignment horizontal="center"/>
    </xf>
    <xf numFmtId="2" fontId="7" fillId="8" borderId="45" xfId="0" applyNumberFormat="1" applyFont="1" applyFill="1" applyBorder="1" applyAlignment="1">
      <alignment horizontal="center"/>
    </xf>
    <xf numFmtId="10" fontId="8" fillId="8" borderId="35" xfId="0" applyNumberFormat="1" applyFont="1" applyFill="1" applyBorder="1" applyAlignment="1">
      <alignment horizontal="center"/>
    </xf>
    <xf numFmtId="10" fontId="8" fillId="8" borderId="36" xfId="0" applyNumberFormat="1" applyFont="1" applyFill="1" applyBorder="1" applyAlignment="1">
      <alignment horizontal="center"/>
    </xf>
    <xf numFmtId="10" fontId="8" fillId="8" borderId="37" xfId="0" applyNumberFormat="1" applyFont="1" applyFill="1" applyBorder="1" applyAlignment="1">
      <alignment horizontal="center"/>
    </xf>
    <xf numFmtId="0" fontId="7" fillId="11" borderId="20" xfId="0" applyFont="1" applyFill="1" applyBorder="1" applyAlignment="1" applyProtection="1">
      <alignment horizontal="center"/>
      <protection locked="0"/>
    </xf>
    <xf numFmtId="0" fontId="7" fillId="11" borderId="21" xfId="0" applyFont="1" applyFill="1" applyBorder="1" applyAlignment="1" applyProtection="1">
      <alignment horizontal="center"/>
      <protection locked="0"/>
    </xf>
    <xf numFmtId="0" fontId="7" fillId="11" borderId="22" xfId="0" applyFont="1" applyFill="1" applyBorder="1" applyAlignment="1" applyProtection="1">
      <alignment horizontal="center"/>
      <protection locked="0"/>
    </xf>
    <xf numFmtId="164" fontId="6" fillId="11" borderId="26" xfId="0" quotePrefix="1" applyNumberFormat="1" applyFont="1" applyFill="1" applyBorder="1" applyAlignment="1">
      <alignment horizontal="left"/>
    </xf>
    <xf numFmtId="0" fontId="6" fillId="11" borderId="27" xfId="0" quotePrefix="1" applyFont="1" applyFill="1" applyBorder="1" applyAlignment="1">
      <alignment horizontal="left"/>
    </xf>
    <xf numFmtId="0" fontId="6" fillId="11" borderId="27" xfId="0" applyFont="1" applyFill="1" applyBorder="1" applyAlignment="1">
      <alignment horizontal="center"/>
    </xf>
    <xf numFmtId="0" fontId="6" fillId="11" borderId="27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/>
    </xf>
    <xf numFmtId="2" fontId="7" fillId="11" borderId="32" xfId="0" applyNumberFormat="1" applyFont="1" applyFill="1" applyBorder="1" applyAlignment="1" applyProtection="1">
      <alignment horizontal="center"/>
      <protection locked="0"/>
    </xf>
    <xf numFmtId="2" fontId="7" fillId="11" borderId="33" xfId="0" applyNumberFormat="1" applyFont="1" applyFill="1" applyBorder="1" applyAlignment="1" applyProtection="1">
      <alignment horizontal="center"/>
      <protection locked="0"/>
    </xf>
    <xf numFmtId="2" fontId="7" fillId="11" borderId="34" xfId="0" applyNumberFormat="1" applyFont="1" applyFill="1" applyBorder="1" applyAlignment="1" applyProtection="1">
      <alignment horizontal="center"/>
      <protection locked="0"/>
    </xf>
    <xf numFmtId="2" fontId="7" fillId="11" borderId="35" xfId="0" applyNumberFormat="1" applyFont="1" applyFill="1" applyBorder="1" applyAlignment="1" applyProtection="1">
      <alignment horizontal="center"/>
      <protection locked="0"/>
    </xf>
    <xf numFmtId="2" fontId="7" fillId="11" borderId="36" xfId="0" applyNumberFormat="1" applyFont="1" applyFill="1" applyBorder="1" applyAlignment="1" applyProtection="1">
      <alignment horizontal="center"/>
      <protection locked="0"/>
    </xf>
    <xf numFmtId="2" fontId="7" fillId="11" borderId="37" xfId="0" applyNumberFormat="1" applyFont="1" applyFill="1" applyBorder="1" applyAlignment="1" applyProtection="1">
      <alignment horizontal="center"/>
      <protection locked="0"/>
    </xf>
    <xf numFmtId="2" fontId="7" fillId="11" borderId="39" xfId="0" applyNumberFormat="1" applyFont="1" applyFill="1" applyBorder="1" applyAlignment="1" applyProtection="1">
      <alignment horizontal="center"/>
      <protection locked="0"/>
    </xf>
    <xf numFmtId="2" fontId="7" fillId="11" borderId="40" xfId="0" applyNumberFormat="1" applyFont="1" applyFill="1" applyBorder="1" applyAlignment="1" applyProtection="1">
      <alignment horizontal="center"/>
      <protection locked="0"/>
    </xf>
    <xf numFmtId="49" fontId="10" fillId="4" borderId="59" xfId="0" applyNumberFormat="1" applyFont="1" applyFill="1" applyBorder="1" applyAlignment="1" applyProtection="1">
      <alignment horizontal="center" vertical="center"/>
    </xf>
    <xf numFmtId="0" fontId="14" fillId="4" borderId="26" xfId="0" applyFont="1" applyFill="1" applyBorder="1" applyAlignment="1" applyProtection="1">
      <alignment horizontal="center"/>
    </xf>
    <xf numFmtId="1" fontId="15" fillId="4" borderId="26" xfId="0" applyNumberFormat="1" applyFont="1" applyFill="1" applyBorder="1" applyAlignment="1" applyProtection="1">
      <alignment horizontal="center"/>
    </xf>
    <xf numFmtId="0" fontId="15" fillId="4" borderId="20" xfId="0" applyFont="1" applyFill="1" applyBorder="1" applyAlignment="1" applyProtection="1">
      <alignment horizontal="center"/>
    </xf>
    <xf numFmtId="0" fontId="15" fillId="4" borderId="57" xfId="0" applyFont="1" applyFill="1" applyBorder="1" applyAlignment="1" applyProtection="1">
      <alignment horizontal="center"/>
    </xf>
    <xf numFmtId="0" fontId="13" fillId="3" borderId="0" xfId="0" applyFont="1" applyFill="1" applyProtection="1"/>
    <xf numFmtId="49" fontId="19" fillId="0" borderId="10" xfId="0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1" fontId="6" fillId="0" borderId="15" xfId="0" applyNumberFormat="1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9" fillId="0" borderId="53" xfId="0" applyFont="1" applyBorder="1" applyAlignment="1" applyProtection="1">
      <alignment horizontal="center"/>
    </xf>
    <xf numFmtId="0" fontId="9" fillId="0" borderId="54" xfId="0" applyFont="1" applyBorder="1" applyAlignment="1" applyProtection="1">
      <alignment horizontal="center"/>
    </xf>
    <xf numFmtId="49" fontId="7" fillId="10" borderId="51" xfId="0" applyNumberFormat="1" applyFont="1" applyFill="1" applyBorder="1" applyAlignment="1" applyProtection="1">
      <alignment horizontal="center"/>
    </xf>
    <xf numFmtId="0" fontId="7" fillId="10" borderId="51" xfId="0" applyNumberFormat="1" applyFont="1" applyFill="1" applyBorder="1" applyAlignment="1" applyProtection="1">
      <alignment horizontal="center"/>
    </xf>
    <xf numFmtId="49" fontId="7" fillId="10" borderId="52" xfId="0" applyNumberFormat="1" applyFont="1" applyFill="1" applyBorder="1" applyAlignment="1" applyProtection="1">
      <alignment horizontal="center"/>
    </xf>
    <xf numFmtId="164" fontId="6" fillId="10" borderId="55" xfId="0" quotePrefix="1" applyNumberFormat="1" applyFont="1" applyFill="1" applyBorder="1" applyAlignment="1" applyProtection="1">
      <alignment horizontal="left"/>
    </xf>
    <xf numFmtId="1" fontId="8" fillId="10" borderId="51" xfId="0" applyNumberFormat="1" applyFont="1" applyFill="1" applyBorder="1" applyAlignment="1" applyProtection="1">
      <alignment horizontal="center"/>
    </xf>
    <xf numFmtId="0" fontId="8" fillId="10" borderId="51" xfId="0" applyFont="1" applyFill="1" applyBorder="1" applyAlignment="1" applyProtection="1">
      <alignment horizontal="center"/>
    </xf>
    <xf numFmtId="2" fontId="8" fillId="10" borderId="56" xfId="0" applyNumberFormat="1" applyFont="1" applyFill="1" applyBorder="1" applyAlignment="1" applyProtection="1">
      <alignment horizontal="center"/>
    </xf>
    <xf numFmtId="165" fontId="7" fillId="10" borderId="59" xfId="0" applyNumberFormat="1" applyFont="1" applyFill="1" applyBorder="1" applyAlignment="1" applyProtection="1">
      <alignment horizontal="center"/>
    </xf>
    <xf numFmtId="0" fontId="7" fillId="10" borderId="57" xfId="0" applyFont="1" applyFill="1" applyBorder="1" applyAlignment="1" applyProtection="1">
      <alignment horizontal="center"/>
    </xf>
    <xf numFmtId="49" fontId="7" fillId="0" borderId="21" xfId="0" applyNumberFormat="1" applyFont="1" applyBorder="1" applyAlignment="1" applyProtection="1">
      <alignment horizontal="center"/>
    </xf>
    <xf numFmtId="49" fontId="7" fillId="0" borderId="30" xfId="0" applyNumberFormat="1" applyFont="1" applyFill="1" applyBorder="1" applyAlignment="1" applyProtection="1">
      <alignment horizontal="center"/>
    </xf>
    <xf numFmtId="0" fontId="6" fillId="0" borderId="27" xfId="0" quotePrefix="1" applyFont="1" applyFill="1" applyBorder="1" applyAlignment="1" applyProtection="1">
      <alignment horizontal="left"/>
    </xf>
    <xf numFmtId="1" fontId="8" fillId="0" borderId="21" xfId="0" applyNumberFormat="1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2" fontId="8" fillId="0" borderId="24" xfId="0" applyNumberFormat="1" applyFont="1" applyBorder="1" applyAlignment="1" applyProtection="1">
      <alignment horizontal="center"/>
    </xf>
    <xf numFmtId="165" fontId="8" fillId="0" borderId="60" xfId="0" applyNumberFormat="1" applyFont="1" applyBorder="1" applyAlignment="1" applyProtection="1">
      <alignment horizontal="center"/>
    </xf>
    <xf numFmtId="0" fontId="8" fillId="0" borderId="58" xfId="0" applyFont="1" applyBorder="1" applyAlignment="1" applyProtection="1">
      <alignment horizontal="center"/>
    </xf>
    <xf numFmtId="49" fontId="8" fillId="0" borderId="21" xfId="0" applyNumberFormat="1" applyFont="1" applyBorder="1" applyAlignment="1" applyProtection="1">
      <alignment horizontal="center"/>
    </xf>
    <xf numFmtId="49" fontId="7" fillId="9" borderId="21" xfId="0" applyNumberFormat="1" applyFont="1" applyFill="1" applyBorder="1" applyAlignment="1" applyProtection="1">
      <alignment horizontal="center"/>
    </xf>
    <xf numFmtId="49" fontId="7" fillId="9" borderId="30" xfId="0" applyNumberFormat="1" applyFont="1" applyFill="1" applyBorder="1" applyAlignment="1" applyProtection="1">
      <alignment horizontal="center"/>
    </xf>
    <xf numFmtId="0" fontId="6" fillId="9" borderId="27" xfId="0" quotePrefix="1" applyFont="1" applyFill="1" applyBorder="1" applyAlignment="1" applyProtection="1">
      <alignment horizontal="left"/>
    </xf>
    <xf numFmtId="1" fontId="8" fillId="8" borderId="21" xfId="0" applyNumberFormat="1" applyFont="1" applyFill="1" applyBorder="1" applyAlignment="1" applyProtection="1">
      <alignment horizontal="center"/>
    </xf>
    <xf numFmtId="0" fontId="8" fillId="8" borderId="21" xfId="0" applyFont="1" applyFill="1" applyBorder="1" applyAlignment="1" applyProtection="1">
      <alignment horizontal="center"/>
    </xf>
    <xf numFmtId="2" fontId="8" fillId="8" borderId="24" xfId="0" applyNumberFormat="1" applyFont="1" applyFill="1" applyBorder="1" applyAlignment="1" applyProtection="1">
      <alignment horizontal="center"/>
    </xf>
    <xf numFmtId="165" fontId="7" fillId="9" borderId="60" xfId="0" applyNumberFormat="1" applyFont="1" applyFill="1" applyBorder="1" applyAlignment="1" applyProtection="1">
      <alignment horizontal="center"/>
    </xf>
    <xf numFmtId="0" fontId="7" fillId="9" borderId="58" xfId="0" applyFont="1" applyFill="1" applyBorder="1" applyAlignment="1" applyProtection="1">
      <alignment horizontal="center"/>
    </xf>
    <xf numFmtId="49" fontId="7" fillId="10" borderId="21" xfId="0" applyNumberFormat="1" applyFont="1" applyFill="1" applyBorder="1" applyAlignment="1" applyProtection="1">
      <alignment horizontal="center"/>
    </xf>
    <xf numFmtId="49" fontId="7" fillId="10" borderId="30" xfId="0" applyNumberFormat="1" applyFont="1" applyFill="1" applyBorder="1" applyAlignment="1" applyProtection="1">
      <alignment horizontal="center"/>
    </xf>
    <xf numFmtId="0" fontId="6" fillId="10" borderId="27" xfId="0" quotePrefix="1" applyFont="1" applyFill="1" applyBorder="1" applyAlignment="1" applyProtection="1">
      <alignment horizontal="left"/>
    </xf>
    <xf numFmtId="1" fontId="8" fillId="10" borderId="21" xfId="0" applyNumberFormat="1" applyFont="1" applyFill="1" applyBorder="1" applyAlignment="1" applyProtection="1">
      <alignment horizontal="center"/>
    </xf>
    <xf numFmtId="0" fontId="8" fillId="10" borderId="21" xfId="0" applyFont="1" applyFill="1" applyBorder="1" applyAlignment="1" applyProtection="1">
      <alignment horizontal="center"/>
    </xf>
    <xf numFmtId="2" fontId="8" fillId="10" borderId="24" xfId="0" applyNumberFormat="1" applyFont="1" applyFill="1" applyBorder="1" applyAlignment="1" applyProtection="1">
      <alignment horizontal="center"/>
    </xf>
    <xf numFmtId="165" fontId="7" fillId="10" borderId="60" xfId="0" applyNumberFormat="1" applyFont="1" applyFill="1" applyBorder="1" applyAlignment="1" applyProtection="1">
      <alignment horizontal="center"/>
    </xf>
    <xf numFmtId="0" fontId="7" fillId="10" borderId="58" xfId="0" applyFont="1" applyFill="1" applyBorder="1" applyAlignment="1" applyProtection="1">
      <alignment horizontal="center"/>
    </xf>
    <xf numFmtId="0" fontId="7" fillId="9" borderId="21" xfId="0" applyFont="1" applyFill="1" applyBorder="1" applyAlignment="1" applyProtection="1">
      <alignment horizontal="center"/>
    </xf>
    <xf numFmtId="0" fontId="7" fillId="10" borderId="21" xfId="0" applyFont="1" applyFill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6" fillId="0" borderId="27" xfId="0" applyFont="1" applyFill="1" applyBorder="1" applyAlignment="1" applyProtection="1">
      <alignment horizontal="center"/>
    </xf>
    <xf numFmtId="0" fontId="6" fillId="9" borderId="27" xfId="0" applyFont="1" applyFill="1" applyBorder="1" applyAlignment="1" applyProtection="1">
      <alignment horizontal="center" vertical="center"/>
    </xf>
    <xf numFmtId="0" fontId="6" fillId="10" borderId="27" xfId="0" applyFont="1" applyFill="1" applyBorder="1" applyAlignment="1" applyProtection="1">
      <alignment horizontal="center"/>
    </xf>
    <xf numFmtId="0" fontId="6" fillId="9" borderId="27" xfId="0" applyFont="1" applyFill="1" applyBorder="1" applyAlignment="1" applyProtection="1">
      <alignment horizontal="center"/>
    </xf>
    <xf numFmtId="0" fontId="7" fillId="10" borderId="22" xfId="0" applyFont="1" applyFill="1" applyBorder="1" applyAlignment="1" applyProtection="1">
      <alignment horizontal="center"/>
    </xf>
    <xf numFmtId="49" fontId="7" fillId="10" borderId="31" xfId="0" applyNumberFormat="1" applyFont="1" applyFill="1" applyBorder="1" applyAlignment="1" applyProtection="1">
      <alignment horizontal="center"/>
    </xf>
    <xf numFmtId="0" fontId="6" fillId="10" borderId="28" xfId="0" applyFont="1" applyFill="1" applyBorder="1" applyAlignment="1" applyProtection="1">
      <alignment horizontal="center"/>
    </xf>
    <xf numFmtId="1" fontId="8" fillId="10" borderId="22" xfId="0" applyNumberFormat="1" applyFont="1" applyFill="1" applyBorder="1" applyAlignment="1" applyProtection="1">
      <alignment horizontal="center"/>
    </xf>
    <xf numFmtId="0" fontId="8" fillId="10" borderId="22" xfId="0" applyFont="1" applyFill="1" applyBorder="1" applyAlignment="1" applyProtection="1">
      <alignment horizontal="center"/>
    </xf>
    <xf numFmtId="2" fontId="8" fillId="10" borderId="25" xfId="0" applyNumberFormat="1" applyFont="1" applyFill="1" applyBorder="1" applyAlignment="1" applyProtection="1">
      <alignment horizontal="center"/>
    </xf>
    <xf numFmtId="165" fontId="7" fillId="10" borderId="53" xfId="0" applyNumberFormat="1" applyFont="1" applyFill="1" applyBorder="1" applyAlignment="1" applyProtection="1">
      <alignment horizontal="center"/>
    </xf>
    <xf numFmtId="0" fontId="7" fillId="10" borderId="54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165" fontId="6" fillId="0" borderId="32" xfId="0" applyNumberFormat="1" applyFont="1" applyFill="1" applyBorder="1" applyAlignment="1" applyProtection="1">
      <alignment horizontal="center"/>
      <protection locked="0"/>
    </xf>
    <xf numFmtId="165" fontId="6" fillId="0" borderId="33" xfId="0" applyNumberFormat="1" applyFont="1" applyFill="1" applyBorder="1" applyAlignment="1" applyProtection="1">
      <alignment horizontal="center"/>
      <protection locked="0"/>
    </xf>
    <xf numFmtId="165" fontId="6" fillId="0" borderId="34" xfId="0" applyNumberFormat="1" applyFont="1" applyFill="1" applyBorder="1" applyAlignment="1" applyProtection="1">
      <alignment horizontal="center"/>
      <protection locked="0"/>
    </xf>
    <xf numFmtId="165" fontId="6" fillId="0" borderId="35" xfId="0" applyNumberFormat="1" applyFont="1" applyFill="1" applyBorder="1" applyAlignment="1" applyProtection="1">
      <alignment horizontal="center"/>
      <protection locked="0"/>
    </xf>
    <xf numFmtId="165" fontId="6" fillId="0" borderId="36" xfId="0" applyNumberFormat="1" applyFont="1" applyFill="1" applyBorder="1" applyAlignment="1" applyProtection="1">
      <alignment horizontal="center"/>
      <protection locked="0"/>
    </xf>
    <xf numFmtId="165" fontId="6" fillId="0" borderId="37" xfId="0" applyNumberFormat="1" applyFont="1" applyFill="1" applyBorder="1" applyAlignment="1" applyProtection="1">
      <alignment horizontal="center"/>
      <protection locked="0"/>
    </xf>
    <xf numFmtId="165" fontId="6" fillId="0" borderId="38" xfId="0" applyNumberFormat="1" applyFont="1" applyFill="1" applyBorder="1" applyAlignment="1" applyProtection="1">
      <alignment horizontal="center"/>
      <protection locked="0"/>
    </xf>
    <xf numFmtId="165" fontId="6" fillId="0" borderId="39" xfId="0" applyNumberFormat="1" applyFont="1" applyFill="1" applyBorder="1" applyAlignment="1" applyProtection="1">
      <alignment horizontal="center"/>
      <protection locked="0"/>
    </xf>
    <xf numFmtId="165" fontId="6" fillId="0" borderId="4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2" fontId="7" fillId="3" borderId="0" xfId="0" applyNumberFormat="1" applyFont="1" applyFill="1" applyBorder="1" applyAlignment="1">
      <alignment horizontal="left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35" xfId="0" applyFont="1" applyBorder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>
      <alignment horizontal="center"/>
    </xf>
    <xf numFmtId="0" fontId="13" fillId="0" borderId="37" xfId="0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0" fontId="14" fillId="4" borderId="32" xfId="0" applyFont="1" applyFill="1" applyBorder="1" applyAlignment="1" applyProtection="1">
      <alignment horizontal="center"/>
      <protection locked="0"/>
    </xf>
    <xf numFmtId="0" fontId="14" fillId="4" borderId="33" xfId="0" applyFont="1" applyFill="1" applyBorder="1" applyAlignment="1">
      <alignment horizontal="center"/>
    </xf>
    <xf numFmtId="0" fontId="14" fillId="4" borderId="34" xfId="0" applyFont="1" applyFill="1" applyBorder="1" applyAlignment="1">
      <alignment horizontal="center"/>
    </xf>
    <xf numFmtId="0" fontId="13" fillId="0" borderId="36" xfId="0" applyFont="1" applyBorder="1" applyAlignment="1">
      <alignment horizontal="center"/>
    </xf>
    <xf numFmtId="2" fontId="13" fillId="0" borderId="45" xfId="0" applyNumberFormat="1" applyFont="1" applyBorder="1" applyAlignment="1">
      <alignment horizontal="center"/>
    </xf>
    <xf numFmtId="0" fontId="13" fillId="10" borderId="32" xfId="0" applyFont="1" applyFill="1" applyBorder="1" applyAlignment="1" applyProtection="1">
      <alignment horizontal="center"/>
      <protection locked="0"/>
    </xf>
    <xf numFmtId="1" fontId="13" fillId="10" borderId="33" xfId="0" applyNumberFormat="1" applyFont="1" applyFill="1" applyBorder="1" applyAlignment="1">
      <alignment horizontal="center"/>
    </xf>
    <xf numFmtId="0" fontId="13" fillId="10" borderId="33" xfId="0" applyFont="1" applyFill="1" applyBorder="1" applyAlignment="1">
      <alignment horizontal="center"/>
    </xf>
    <xf numFmtId="0" fontId="13" fillId="10" borderId="34" xfId="0" applyFont="1" applyFill="1" applyBorder="1" applyAlignment="1">
      <alignment horizontal="center"/>
    </xf>
    <xf numFmtId="0" fontId="13" fillId="10" borderId="35" xfId="0" applyFont="1" applyFill="1" applyBorder="1" applyAlignment="1" applyProtection="1">
      <alignment horizontal="center"/>
      <protection locked="0"/>
    </xf>
    <xf numFmtId="1" fontId="13" fillId="10" borderId="36" xfId="0" applyNumberFormat="1" applyFont="1" applyFill="1" applyBorder="1" applyAlignment="1">
      <alignment horizontal="center"/>
    </xf>
    <xf numFmtId="0" fontId="13" fillId="10" borderId="36" xfId="0" applyNumberFormat="1" applyFont="1" applyFill="1" applyBorder="1" applyAlignment="1">
      <alignment horizontal="center"/>
    </xf>
    <xf numFmtId="0" fontId="13" fillId="10" borderId="36" xfId="0" applyFont="1" applyFill="1" applyBorder="1" applyAlignment="1">
      <alignment horizontal="center"/>
    </xf>
    <xf numFmtId="0" fontId="13" fillId="10" borderId="37" xfId="0" applyFont="1" applyFill="1" applyBorder="1" applyAlignment="1">
      <alignment horizontal="center"/>
    </xf>
    <xf numFmtId="0" fontId="13" fillId="10" borderId="38" xfId="0" applyFont="1" applyFill="1" applyBorder="1" applyAlignment="1" applyProtection="1">
      <alignment horizontal="center"/>
      <protection locked="0"/>
    </xf>
    <xf numFmtId="1" fontId="13" fillId="10" borderId="39" xfId="0" applyNumberFormat="1" applyFont="1" applyFill="1" applyBorder="1" applyAlignment="1">
      <alignment horizontal="center"/>
    </xf>
    <xf numFmtId="0" fontId="13" fillId="10" borderId="39" xfId="0" applyNumberFormat="1" applyFont="1" applyFill="1" applyBorder="1" applyAlignment="1">
      <alignment horizontal="center"/>
    </xf>
    <xf numFmtId="0" fontId="13" fillId="10" borderId="39" xfId="0" applyFont="1" applyFill="1" applyBorder="1" applyAlignment="1">
      <alignment horizontal="center"/>
    </xf>
    <xf numFmtId="0" fontId="13" fillId="10" borderId="40" xfId="0" applyFont="1" applyFill="1" applyBorder="1" applyAlignment="1">
      <alignment horizontal="center"/>
    </xf>
    <xf numFmtId="0" fontId="13" fillId="8" borderId="35" xfId="0" applyFont="1" applyFill="1" applyBorder="1" applyAlignment="1" applyProtection="1">
      <alignment horizontal="center"/>
      <protection locked="0"/>
    </xf>
    <xf numFmtId="1" fontId="13" fillId="8" borderId="36" xfId="0" applyNumberFormat="1" applyFont="1" applyFill="1" applyBorder="1" applyAlignment="1">
      <alignment horizontal="center"/>
    </xf>
    <xf numFmtId="0" fontId="13" fillId="8" borderId="36" xfId="0" applyNumberFormat="1" applyFont="1" applyFill="1" applyBorder="1" applyAlignment="1">
      <alignment horizontal="center"/>
    </xf>
    <xf numFmtId="0" fontId="13" fillId="8" borderId="36" xfId="0" applyFont="1" applyFill="1" applyBorder="1" applyAlignment="1">
      <alignment horizontal="center"/>
    </xf>
    <xf numFmtId="0" fontId="13" fillId="8" borderId="37" xfId="0" applyFont="1" applyFill="1" applyBorder="1" applyAlignment="1">
      <alignment horizontal="center"/>
    </xf>
    <xf numFmtId="166" fontId="13" fillId="0" borderId="45" xfId="0" applyNumberFormat="1" applyFont="1" applyBorder="1" applyAlignment="1">
      <alignment horizontal="center"/>
    </xf>
    <xf numFmtId="10" fontId="13" fillId="0" borderId="45" xfId="0" applyNumberFormat="1" applyFont="1" applyBorder="1" applyAlignment="1">
      <alignment horizontal="center"/>
    </xf>
    <xf numFmtId="49" fontId="6" fillId="11" borderId="29" xfId="0" applyNumberFormat="1" applyFont="1" applyFill="1" applyBorder="1" applyAlignment="1" applyProtection="1">
      <alignment horizontal="center"/>
      <protection locked="0"/>
    </xf>
    <xf numFmtId="0" fontId="6" fillId="11" borderId="30" xfId="0" applyFont="1" applyFill="1" applyBorder="1" applyAlignment="1" applyProtection="1">
      <alignment horizontal="center"/>
      <protection locked="0"/>
    </xf>
    <xf numFmtId="49" fontId="6" fillId="11" borderId="30" xfId="0" applyNumberFormat="1" applyFont="1" applyFill="1" applyBorder="1" applyAlignment="1" applyProtection="1">
      <alignment horizontal="center"/>
      <protection locked="0"/>
    </xf>
    <xf numFmtId="0" fontId="6" fillId="11" borderId="31" xfId="0" applyFont="1" applyFill="1" applyBorder="1" applyAlignment="1" applyProtection="1">
      <alignment horizontal="center"/>
      <protection locked="0"/>
    </xf>
    <xf numFmtId="165" fontId="5" fillId="10" borderId="36" xfId="0" applyNumberFormat="1" applyFont="1" applyFill="1" applyBorder="1" applyAlignment="1">
      <alignment horizontal="right"/>
    </xf>
    <xf numFmtId="165" fontId="5" fillId="8" borderId="36" xfId="0" applyNumberFormat="1" applyFont="1" applyFill="1" applyBorder="1" applyAlignment="1">
      <alignment horizontal="right"/>
    </xf>
    <xf numFmtId="0" fontId="6" fillId="11" borderId="47" xfId="0" applyFont="1" applyFill="1" applyBorder="1" applyAlignment="1" applyProtection="1">
      <alignment horizontal="center"/>
      <protection locked="0"/>
    </xf>
    <xf numFmtId="0" fontId="6" fillId="11" borderId="48" xfId="0" applyFont="1" applyFill="1" applyBorder="1" applyAlignment="1" applyProtection="1">
      <alignment horizontal="center"/>
      <protection locked="0"/>
    </xf>
    <xf numFmtId="0" fontId="6" fillId="11" borderId="49" xfId="0" applyFont="1" applyFill="1" applyBorder="1" applyAlignment="1" applyProtection="1">
      <alignment horizontal="center"/>
      <protection locked="0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5" fontId="5" fillId="10" borderId="63" xfId="0" applyNumberFormat="1" applyFont="1" applyFill="1" applyBorder="1" applyAlignment="1">
      <alignment horizontal="right"/>
    </xf>
    <xf numFmtId="165" fontId="5" fillId="10" borderId="64" xfId="0" applyNumberFormat="1" applyFont="1" applyFill="1" applyBorder="1" applyAlignment="1">
      <alignment horizontal="right"/>
    </xf>
    <xf numFmtId="165" fontId="5" fillId="10" borderId="65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5" fontId="5" fillId="0" borderId="36" xfId="0" applyNumberFormat="1" applyFont="1" applyFill="1" applyBorder="1" applyAlignment="1">
      <alignment horizontal="right"/>
    </xf>
    <xf numFmtId="165" fontId="5" fillId="0" borderId="67" xfId="0" applyNumberFormat="1" applyFont="1" applyFill="1" applyBorder="1" applyAlignment="1">
      <alignment horizontal="right"/>
    </xf>
    <xf numFmtId="165" fontId="5" fillId="8" borderId="66" xfId="0" applyNumberFormat="1" applyFont="1" applyFill="1" applyBorder="1" applyAlignment="1">
      <alignment horizontal="right"/>
    </xf>
    <xf numFmtId="165" fontId="5" fillId="8" borderId="67" xfId="0" applyNumberFormat="1" applyFont="1" applyFill="1" applyBorder="1" applyAlignment="1">
      <alignment horizontal="right"/>
    </xf>
    <xf numFmtId="165" fontId="5" fillId="10" borderId="66" xfId="0" applyNumberFormat="1" applyFont="1" applyFill="1" applyBorder="1" applyAlignment="1">
      <alignment horizontal="right"/>
    </xf>
    <xf numFmtId="165" fontId="5" fillId="10" borderId="67" xfId="0" applyNumberFormat="1" applyFont="1" applyFill="1" applyBorder="1" applyAlignment="1">
      <alignment horizontal="right"/>
    </xf>
    <xf numFmtId="165" fontId="5" fillId="10" borderId="68" xfId="0" applyNumberFormat="1" applyFont="1" applyFill="1" applyBorder="1" applyAlignment="1">
      <alignment horizontal="right"/>
    </xf>
    <xf numFmtId="165" fontId="5" fillId="10" borderId="69" xfId="0" applyNumberFormat="1" applyFont="1" applyFill="1" applyBorder="1" applyAlignment="1">
      <alignment horizontal="right"/>
    </xf>
    <xf numFmtId="165" fontId="5" fillId="10" borderId="70" xfId="0" applyNumberFormat="1" applyFont="1" applyFill="1" applyBorder="1" applyAlignment="1">
      <alignment horizontal="right"/>
    </xf>
    <xf numFmtId="0" fontId="12" fillId="5" borderId="41" xfId="0" applyFont="1" applyFill="1" applyBorder="1" applyAlignment="1">
      <alignment horizontal="center"/>
    </xf>
    <xf numFmtId="2" fontId="9" fillId="11" borderId="66" xfId="0" applyNumberFormat="1" applyFont="1" applyFill="1" applyBorder="1" applyAlignment="1" applyProtection="1">
      <alignment horizontal="center"/>
      <protection locked="0"/>
    </xf>
    <xf numFmtId="0" fontId="8" fillId="10" borderId="59" xfId="0" applyFont="1" applyFill="1" applyBorder="1" applyAlignment="1" applyProtection="1">
      <alignment horizontal="center"/>
      <protection locked="0"/>
    </xf>
    <xf numFmtId="0" fontId="8" fillId="10" borderId="20" xfId="0" applyFont="1" applyFill="1" applyBorder="1" applyAlignment="1" applyProtection="1">
      <alignment horizontal="center"/>
      <protection locked="0"/>
    </xf>
    <xf numFmtId="0" fontId="8" fillId="0" borderId="6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8" borderId="60" xfId="0" applyFont="1" applyFill="1" applyBorder="1" applyAlignment="1" applyProtection="1">
      <alignment horizontal="center"/>
      <protection locked="0"/>
    </xf>
    <xf numFmtId="0" fontId="8" fillId="8" borderId="21" xfId="0" applyFont="1" applyFill="1" applyBorder="1" applyAlignment="1" applyProtection="1">
      <alignment horizontal="center"/>
      <protection locked="0"/>
    </xf>
    <xf numFmtId="0" fontId="8" fillId="10" borderId="60" xfId="0" applyFont="1" applyFill="1" applyBorder="1" applyAlignment="1" applyProtection="1">
      <alignment horizontal="center"/>
      <protection locked="0"/>
    </xf>
    <xf numFmtId="0" fontId="8" fillId="10" borderId="21" xfId="0" applyFont="1" applyFill="1" applyBorder="1" applyAlignment="1" applyProtection="1">
      <alignment horizontal="center"/>
      <protection locked="0"/>
    </xf>
    <xf numFmtId="0" fontId="8" fillId="10" borderId="53" xfId="0" applyFont="1" applyFill="1" applyBorder="1" applyAlignment="1" applyProtection="1">
      <alignment horizontal="center"/>
      <protection locked="0"/>
    </xf>
    <xf numFmtId="0" fontId="8" fillId="10" borderId="22" xfId="0" applyFont="1" applyFill="1" applyBorder="1" applyAlignment="1" applyProtection="1">
      <alignment horizontal="center"/>
      <protection locked="0"/>
    </xf>
    <xf numFmtId="2" fontId="13" fillId="10" borderId="44" xfId="0" applyNumberFormat="1" applyFont="1" applyFill="1" applyBorder="1" applyAlignment="1">
      <alignment horizontal="center"/>
    </xf>
    <xf numFmtId="166" fontId="13" fillId="10" borderId="44" xfId="0" applyNumberFormat="1" applyFont="1" applyFill="1" applyBorder="1" applyAlignment="1">
      <alignment horizontal="center"/>
    </xf>
    <xf numFmtId="10" fontId="13" fillId="10" borderId="44" xfId="0" applyNumberFormat="1" applyFont="1" applyFill="1" applyBorder="1" applyAlignment="1">
      <alignment horizontal="center"/>
    </xf>
    <xf numFmtId="2" fontId="13" fillId="10" borderId="45" xfId="0" applyNumberFormat="1" applyFont="1" applyFill="1" applyBorder="1" applyAlignment="1">
      <alignment horizontal="center"/>
    </xf>
    <xf numFmtId="166" fontId="13" fillId="10" borderId="45" xfId="0" applyNumberFormat="1" applyFont="1" applyFill="1" applyBorder="1" applyAlignment="1">
      <alignment horizontal="center"/>
    </xf>
    <xf numFmtId="10" fontId="13" fillId="10" borderId="45" xfId="0" applyNumberFormat="1" applyFont="1" applyFill="1" applyBorder="1" applyAlignment="1">
      <alignment horizontal="center"/>
    </xf>
    <xf numFmtId="2" fontId="13" fillId="10" borderId="46" xfId="0" applyNumberFormat="1" applyFont="1" applyFill="1" applyBorder="1" applyAlignment="1">
      <alignment horizontal="center"/>
    </xf>
    <xf numFmtId="166" fontId="13" fillId="10" borderId="46" xfId="0" applyNumberFormat="1" applyFont="1" applyFill="1" applyBorder="1" applyAlignment="1">
      <alignment horizontal="center"/>
    </xf>
    <xf numFmtId="10" fontId="13" fillId="10" borderId="46" xfId="0" applyNumberFormat="1" applyFont="1" applyFill="1" applyBorder="1" applyAlignment="1">
      <alignment horizontal="center"/>
    </xf>
    <xf numFmtId="2" fontId="13" fillId="8" borderId="45" xfId="0" applyNumberFormat="1" applyFont="1" applyFill="1" applyBorder="1" applyAlignment="1">
      <alignment horizontal="center"/>
    </xf>
    <xf numFmtId="166" fontId="13" fillId="8" borderId="45" xfId="0" applyNumberFormat="1" applyFont="1" applyFill="1" applyBorder="1" applyAlignment="1">
      <alignment horizontal="center"/>
    </xf>
    <xf numFmtId="10" fontId="13" fillId="8" borderId="45" xfId="0" applyNumberFormat="1" applyFont="1" applyFill="1" applyBorder="1" applyAlignment="1">
      <alignment horizontal="center"/>
    </xf>
    <xf numFmtId="0" fontId="13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/>
    <xf numFmtId="0" fontId="13" fillId="3" borderId="0" xfId="0" applyFont="1" applyFill="1" applyAlignment="1">
      <alignment horizontal="right"/>
    </xf>
    <xf numFmtId="0" fontId="14" fillId="3" borderId="0" xfId="0" applyFont="1" applyFill="1"/>
    <xf numFmtId="2" fontId="14" fillId="3" borderId="0" xfId="0" applyNumberFormat="1" applyFont="1" applyFill="1" applyBorder="1" applyAlignment="1">
      <alignment horizontal="center"/>
    </xf>
    <xf numFmtId="0" fontId="32" fillId="4" borderId="44" xfId="0" applyFont="1" applyFill="1" applyBorder="1" applyAlignment="1">
      <alignment horizontal="center"/>
    </xf>
    <xf numFmtId="0" fontId="34" fillId="3" borderId="0" xfId="0" applyFont="1" applyFill="1"/>
    <xf numFmtId="0" fontId="32" fillId="4" borderId="59" xfId="0" applyFont="1" applyFill="1" applyBorder="1" applyAlignment="1">
      <alignment horizontal="center"/>
    </xf>
    <xf numFmtId="0" fontId="32" fillId="4" borderId="20" xfId="0" applyFont="1" applyFill="1" applyBorder="1" applyAlignment="1">
      <alignment horizontal="center"/>
    </xf>
    <xf numFmtId="0" fontId="32" fillId="4" borderId="23" xfId="0" applyFont="1" applyFill="1" applyBorder="1" applyAlignment="1">
      <alignment horizontal="center"/>
    </xf>
    <xf numFmtId="0" fontId="35" fillId="0" borderId="71" xfId="0" applyFont="1" applyBorder="1" applyAlignment="1">
      <alignment horizontal="center"/>
    </xf>
    <xf numFmtId="0" fontId="35" fillId="0" borderId="72" xfId="0" applyFont="1" applyBorder="1" applyAlignment="1">
      <alignment horizontal="center"/>
    </xf>
    <xf numFmtId="0" fontId="35" fillId="0" borderId="10" xfId="0" applyFont="1" applyBorder="1" applyProtection="1">
      <protection locked="0"/>
    </xf>
    <xf numFmtId="0" fontId="35" fillId="0" borderId="17" xfId="0" applyFont="1" applyBorder="1" applyProtection="1">
      <protection locked="0"/>
    </xf>
    <xf numFmtId="0" fontId="35" fillId="0" borderId="17" xfId="0" applyFont="1" applyBorder="1" applyAlignment="1" applyProtection="1">
      <alignment horizontal="center"/>
      <protection locked="0"/>
    </xf>
    <xf numFmtId="0" fontId="35" fillId="0" borderId="61" xfId="0" applyFont="1" applyBorder="1" applyAlignment="1" applyProtection="1">
      <alignment horizontal="center"/>
      <protection locked="0"/>
    </xf>
    <xf numFmtId="0" fontId="35" fillId="0" borderId="38" xfId="0" applyFont="1" applyBorder="1" applyAlignment="1" applyProtection="1">
      <alignment horizontal="center"/>
      <protection locked="0"/>
    </xf>
    <xf numFmtId="0" fontId="35" fillId="0" borderId="39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6" fillId="0" borderId="0" xfId="0" applyFont="1"/>
    <xf numFmtId="0" fontId="35" fillId="0" borderId="46" xfId="0" applyFont="1" applyBorder="1" applyAlignment="1">
      <alignment horizontal="center"/>
    </xf>
    <xf numFmtId="0" fontId="37" fillId="0" borderId="46" xfId="0" applyFont="1" applyBorder="1" applyAlignment="1">
      <alignment horizontal="center"/>
    </xf>
    <xf numFmtId="0" fontId="26" fillId="3" borderId="0" xfId="0" applyFont="1" applyFill="1" applyBorder="1" applyAlignment="1" applyProtection="1">
      <alignment horizontal="center" vertical="center"/>
      <protection locked="0"/>
    </xf>
    <xf numFmtId="0" fontId="13" fillId="3" borderId="75" xfId="0" applyFont="1" applyFill="1" applyBorder="1"/>
    <xf numFmtId="0" fontId="13" fillId="0" borderId="75" xfId="0" applyFont="1" applyBorder="1"/>
    <xf numFmtId="0" fontId="13" fillId="0" borderId="75" xfId="0" applyFont="1" applyBorder="1" applyAlignment="1" applyProtection="1">
      <alignment horizontal="center"/>
      <protection locked="0"/>
    </xf>
    <xf numFmtId="0" fontId="13" fillId="0" borderId="75" xfId="0" applyFont="1" applyBorder="1" applyAlignment="1">
      <alignment horizontal="center"/>
    </xf>
    <xf numFmtId="0" fontId="13" fillId="3" borderId="76" xfId="0" applyFont="1" applyFill="1" applyBorder="1"/>
    <xf numFmtId="0" fontId="13" fillId="3" borderId="77" xfId="0" applyFont="1" applyFill="1" applyBorder="1"/>
    <xf numFmtId="0" fontId="14" fillId="3" borderId="77" xfId="0" applyFont="1" applyFill="1" applyBorder="1" applyAlignment="1">
      <alignment horizontal="right"/>
    </xf>
    <xf numFmtId="0" fontId="13" fillId="3" borderId="77" xfId="0" applyFont="1" applyFill="1" applyBorder="1" applyAlignment="1" applyProtection="1">
      <alignment horizontal="center"/>
      <protection locked="0"/>
    </xf>
    <xf numFmtId="0" fontId="13" fillId="3" borderId="77" xfId="0" applyFont="1" applyFill="1" applyBorder="1" applyAlignment="1">
      <alignment horizontal="center"/>
    </xf>
    <xf numFmtId="2" fontId="28" fillId="10" borderId="63" xfId="0" applyNumberFormat="1" applyFont="1" applyFill="1" applyBorder="1" applyAlignment="1" applyProtection="1">
      <alignment horizontal="center"/>
      <protection locked="0"/>
    </xf>
    <xf numFmtId="2" fontId="28" fillId="10" borderId="66" xfId="0" applyNumberFormat="1" applyFont="1" applyFill="1" applyBorder="1" applyAlignment="1" applyProtection="1">
      <alignment horizontal="center"/>
      <protection locked="0"/>
    </xf>
    <xf numFmtId="2" fontId="28" fillId="10" borderId="68" xfId="0" applyNumberFormat="1" applyFont="1" applyFill="1" applyBorder="1" applyAlignment="1" applyProtection="1">
      <alignment horizontal="center"/>
      <protection locked="0"/>
    </xf>
    <xf numFmtId="2" fontId="29" fillId="9" borderId="66" xfId="0" applyNumberFormat="1" applyFont="1" applyFill="1" applyBorder="1" applyAlignment="1" applyProtection="1">
      <alignment horizontal="center"/>
      <protection locked="0"/>
    </xf>
    <xf numFmtId="0" fontId="38" fillId="4" borderId="42" xfId="0" applyFont="1" applyFill="1" applyBorder="1" applyAlignment="1">
      <alignment horizontal="center" vertical="center"/>
    </xf>
    <xf numFmtId="0" fontId="38" fillId="4" borderId="41" xfId="0" applyFont="1" applyFill="1" applyBorder="1" applyAlignment="1">
      <alignment horizontal="center"/>
    </xf>
    <xf numFmtId="2" fontId="10" fillId="3" borderId="77" xfId="0" applyNumberFormat="1" applyFont="1" applyFill="1" applyBorder="1" applyAlignment="1">
      <alignment horizontal="center"/>
    </xf>
    <xf numFmtId="0" fontId="21" fillId="0" borderId="78" xfId="0" applyFont="1" applyBorder="1"/>
    <xf numFmtId="0" fontId="7" fillId="0" borderId="0" xfId="0" applyFont="1" applyFill="1" applyBorder="1" applyAlignment="1">
      <alignment horizontal="right"/>
    </xf>
    <xf numFmtId="0" fontId="7" fillId="11" borderId="67" xfId="0" applyFont="1" applyFill="1" applyBorder="1" applyAlignment="1" applyProtection="1">
      <alignment horizontal="center"/>
      <protection locked="0"/>
    </xf>
    <xf numFmtId="0" fontId="30" fillId="9" borderId="67" xfId="0" applyFont="1" applyFill="1" applyBorder="1" applyAlignment="1" applyProtection="1">
      <alignment horizontal="center"/>
      <protection locked="0"/>
    </xf>
    <xf numFmtId="0" fontId="27" fillId="10" borderId="67" xfId="0" applyFont="1" applyFill="1" applyBorder="1" applyAlignment="1" applyProtection="1">
      <alignment horizontal="center"/>
      <protection locked="0"/>
    </xf>
    <xf numFmtId="0" fontId="11" fillId="11" borderId="67" xfId="0" applyFont="1" applyFill="1" applyBorder="1" applyAlignment="1" applyProtection="1">
      <alignment horizontal="center"/>
      <protection locked="0"/>
    </xf>
    <xf numFmtId="0" fontId="27" fillId="10" borderId="70" xfId="0" applyFont="1" applyFill="1" applyBorder="1" applyAlignment="1" applyProtection="1">
      <alignment horizontal="center"/>
      <protection locked="0"/>
    </xf>
    <xf numFmtId="0" fontId="7" fillId="8" borderId="67" xfId="0" applyFont="1" applyFill="1" applyBorder="1" applyAlignment="1" applyProtection="1">
      <alignment horizontal="center"/>
      <protection locked="0"/>
    </xf>
    <xf numFmtId="0" fontId="7" fillId="10" borderId="65" xfId="0" applyFont="1" applyFill="1" applyBorder="1" applyAlignment="1" applyProtection="1">
      <alignment horizontal="center"/>
      <protection locked="0"/>
    </xf>
    <xf numFmtId="0" fontId="14" fillId="3" borderId="77" xfId="0" applyFont="1" applyFill="1" applyBorder="1" applyAlignment="1">
      <alignment horizontal="center"/>
    </xf>
    <xf numFmtId="0" fontId="14" fillId="3" borderId="77" xfId="0" applyFont="1" applyFill="1" applyBorder="1" applyAlignment="1">
      <alignment horizontal="left"/>
    </xf>
    <xf numFmtId="0" fontId="13" fillId="3" borderId="78" xfId="0" applyFont="1" applyFill="1" applyBorder="1"/>
    <xf numFmtId="2" fontId="31" fillId="3" borderId="76" xfId="0" applyNumberFormat="1" applyFont="1" applyFill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13" fillId="0" borderId="75" xfId="0" applyFont="1" applyBorder="1" applyAlignment="1">
      <alignment horizontal="left"/>
    </xf>
    <xf numFmtId="0" fontId="13" fillId="0" borderId="74" xfId="0" applyFont="1" applyBorder="1"/>
    <xf numFmtId="2" fontId="5" fillId="0" borderId="73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67" fontId="14" fillId="3" borderId="78" xfId="0" applyNumberFormat="1" applyFont="1" applyFill="1" applyBorder="1" applyAlignment="1">
      <alignment horizontal="right"/>
    </xf>
    <xf numFmtId="2" fontId="8" fillId="10" borderId="20" xfId="0" applyNumberFormat="1" applyFont="1" applyFill="1" applyBorder="1" applyAlignment="1" applyProtection="1">
      <alignment horizontal="center"/>
      <protection locked="0"/>
    </xf>
    <xf numFmtId="2" fontId="8" fillId="0" borderId="21" xfId="0" applyNumberFormat="1" applyFont="1" applyBorder="1" applyAlignment="1" applyProtection="1">
      <alignment horizontal="center"/>
      <protection locked="0"/>
    </xf>
    <xf numFmtId="2" fontId="8" fillId="8" borderId="21" xfId="0" applyNumberFormat="1" applyFont="1" applyFill="1" applyBorder="1" applyAlignment="1" applyProtection="1">
      <alignment horizontal="center"/>
      <protection locked="0"/>
    </xf>
    <xf numFmtId="2" fontId="8" fillId="10" borderId="21" xfId="0" applyNumberFormat="1" applyFont="1" applyFill="1" applyBorder="1" applyAlignment="1" applyProtection="1">
      <alignment horizontal="center"/>
      <protection locked="0"/>
    </xf>
    <xf numFmtId="2" fontId="8" fillId="10" borderId="22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5" fillId="4" borderId="44" xfId="0" applyFont="1" applyFill="1" applyBorder="1" applyAlignment="1" applyProtection="1">
      <alignment horizontal="center"/>
    </xf>
    <xf numFmtId="0" fontId="9" fillId="0" borderId="46" xfId="0" applyFont="1" applyBorder="1" applyAlignment="1" applyProtection="1">
      <alignment horizontal="center"/>
    </xf>
    <xf numFmtId="0" fontId="25" fillId="0" borderId="3" xfId="0" applyFont="1" applyFill="1" applyBorder="1" applyAlignment="1"/>
    <xf numFmtId="0" fontId="41" fillId="0" borderId="8" xfId="1" applyFont="1" applyFill="1" applyBorder="1" applyAlignment="1" applyProtection="1">
      <alignment vertical="center"/>
    </xf>
    <xf numFmtId="0" fontId="13" fillId="0" borderId="77" xfId="0" applyFont="1" applyBorder="1"/>
    <xf numFmtId="0" fontId="13" fillId="0" borderId="78" xfId="0" applyFont="1" applyBorder="1"/>
    <xf numFmtId="2" fontId="14" fillId="0" borderId="76" xfId="0" applyNumberFormat="1" applyFont="1" applyBorder="1"/>
    <xf numFmtId="49" fontId="10" fillId="4" borderId="79" xfId="0" applyNumberFormat="1" applyFont="1" applyFill="1" applyBorder="1" applyAlignment="1" applyProtection="1">
      <alignment horizontal="center" vertical="center"/>
    </xf>
    <xf numFmtId="49" fontId="19" fillId="0" borderId="8" xfId="0" applyNumberFormat="1" applyFont="1" applyFill="1" applyBorder="1" applyAlignment="1" applyProtection="1">
      <alignment horizontal="center" vertical="center"/>
    </xf>
    <xf numFmtId="0" fontId="14" fillId="4" borderId="59" xfId="0" applyFont="1" applyFill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45" fillId="0" borderId="0" xfId="0" applyFont="1"/>
    <xf numFmtId="2" fontId="8" fillId="10" borderId="23" xfId="0" applyNumberFormat="1" applyFont="1" applyFill="1" applyBorder="1" applyAlignment="1" applyProtection="1">
      <alignment horizontal="center"/>
      <protection locked="0"/>
    </xf>
    <xf numFmtId="2" fontId="8" fillId="0" borderId="24" xfId="0" applyNumberFormat="1" applyFont="1" applyBorder="1" applyAlignment="1" applyProtection="1">
      <alignment horizontal="center"/>
      <protection locked="0"/>
    </xf>
    <xf numFmtId="2" fontId="8" fillId="8" borderId="24" xfId="0" applyNumberFormat="1" applyFont="1" applyFill="1" applyBorder="1" applyAlignment="1" applyProtection="1">
      <alignment horizontal="center"/>
      <protection locked="0"/>
    </xf>
    <xf numFmtId="2" fontId="8" fillId="10" borderId="24" xfId="0" applyNumberFormat="1" applyFont="1" applyFill="1" applyBorder="1" applyAlignment="1" applyProtection="1">
      <alignment horizontal="center"/>
      <protection locked="0"/>
    </xf>
    <xf numFmtId="2" fontId="8" fillId="10" borderId="25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10" borderId="51" xfId="0" applyFont="1" applyFill="1" applyBorder="1" applyAlignment="1" applyProtection="1">
      <alignment horizontal="center"/>
    </xf>
    <xf numFmtId="2" fontId="3" fillId="10" borderId="56" xfId="0" applyNumberFormat="1" applyFont="1" applyFill="1" applyBorder="1" applyAlignment="1" applyProtection="1">
      <alignment horizontal="center"/>
    </xf>
    <xf numFmtId="165" fontId="3" fillId="10" borderId="59" xfId="0" applyNumberFormat="1" applyFont="1" applyFill="1" applyBorder="1" applyAlignment="1" applyProtection="1">
      <alignment horizontal="center"/>
    </xf>
    <xf numFmtId="0" fontId="3" fillId="10" borderId="57" xfId="0" applyFont="1" applyFill="1" applyBorder="1" applyAlignment="1" applyProtection="1">
      <alignment horizontal="center"/>
    </xf>
    <xf numFmtId="0" fontId="0" fillId="0" borderId="0" xfId="0" applyFont="1"/>
    <xf numFmtId="0" fontId="0" fillId="10" borderId="32" xfId="0" applyFont="1" applyFill="1" applyBorder="1" applyAlignment="1" applyProtection="1">
      <alignment horizontal="center"/>
      <protection locked="0"/>
    </xf>
    <xf numFmtId="0" fontId="0" fillId="10" borderId="34" xfId="0" applyFont="1" applyFill="1" applyBorder="1" applyAlignment="1" applyProtection="1">
      <alignment horizontal="center"/>
      <protection locked="0"/>
    </xf>
    <xf numFmtId="0" fontId="0" fillId="10" borderId="44" xfId="0" applyFont="1" applyFill="1" applyBorder="1" applyProtection="1">
      <protection locked="0"/>
    </xf>
    <xf numFmtId="0" fontId="3" fillId="0" borderId="51" xfId="0" applyFont="1" applyFill="1" applyBorder="1" applyAlignment="1" applyProtection="1">
      <alignment horizontal="center"/>
    </xf>
    <xf numFmtId="2" fontId="3" fillId="0" borderId="56" xfId="0" applyNumberFormat="1" applyFont="1" applyFill="1" applyBorder="1" applyAlignment="1" applyProtection="1">
      <alignment horizontal="center"/>
    </xf>
    <xf numFmtId="165" fontId="3" fillId="0" borderId="60" xfId="0" applyNumberFormat="1" applyFont="1" applyBorder="1" applyAlignment="1" applyProtection="1">
      <alignment horizontal="center"/>
    </xf>
    <xf numFmtId="0" fontId="3" fillId="0" borderId="58" xfId="0" applyFont="1" applyBorder="1" applyAlignment="1" applyProtection="1">
      <alignment horizontal="center"/>
    </xf>
    <xf numFmtId="0" fontId="0" fillId="0" borderId="35" xfId="0" applyFont="1" applyBorder="1" applyAlignment="1" applyProtection="1">
      <alignment horizontal="center"/>
      <protection locked="0"/>
    </xf>
    <xf numFmtId="0" fontId="0" fillId="0" borderId="37" xfId="0" applyFont="1" applyBorder="1" applyAlignment="1" applyProtection="1">
      <alignment horizontal="center"/>
      <protection locked="0"/>
    </xf>
    <xf numFmtId="0" fontId="0" fillId="0" borderId="45" xfId="0" applyFont="1" applyBorder="1" applyProtection="1">
      <protection locked="0"/>
    </xf>
    <xf numFmtId="0" fontId="3" fillId="8" borderId="51" xfId="0" applyFont="1" applyFill="1" applyBorder="1" applyAlignment="1" applyProtection="1">
      <alignment horizontal="center"/>
    </xf>
    <xf numFmtId="2" fontId="3" fillId="8" borderId="56" xfId="0" applyNumberFormat="1" applyFont="1" applyFill="1" applyBorder="1" applyAlignment="1" applyProtection="1">
      <alignment horizontal="center"/>
    </xf>
    <xf numFmtId="165" fontId="3" fillId="8" borderId="60" xfId="0" applyNumberFormat="1" applyFont="1" applyFill="1" applyBorder="1" applyAlignment="1" applyProtection="1">
      <alignment horizontal="center"/>
    </xf>
    <xf numFmtId="0" fontId="3" fillId="8" borderId="58" xfId="0" applyFont="1" applyFill="1" applyBorder="1" applyAlignment="1" applyProtection="1">
      <alignment horizontal="center"/>
    </xf>
    <xf numFmtId="0" fontId="0" fillId="8" borderId="35" xfId="0" applyFont="1" applyFill="1" applyBorder="1" applyAlignment="1" applyProtection="1">
      <alignment horizontal="center"/>
      <protection locked="0"/>
    </xf>
    <xf numFmtId="0" fontId="0" fillId="8" borderId="37" xfId="0" applyFont="1" applyFill="1" applyBorder="1" applyAlignment="1" applyProtection="1">
      <alignment horizontal="center"/>
      <protection locked="0"/>
    </xf>
    <xf numFmtId="0" fontId="0" fillId="8" borderId="45" xfId="0" applyFont="1" applyFill="1" applyBorder="1" applyProtection="1">
      <protection locked="0"/>
    </xf>
    <xf numFmtId="165" fontId="3" fillId="10" borderId="60" xfId="0" applyNumberFormat="1" applyFont="1" applyFill="1" applyBorder="1" applyAlignment="1" applyProtection="1">
      <alignment horizontal="center"/>
    </xf>
    <xf numFmtId="0" fontId="3" fillId="10" borderId="58" xfId="0" applyFont="1" applyFill="1" applyBorder="1" applyAlignment="1" applyProtection="1">
      <alignment horizontal="center"/>
    </xf>
    <xf numFmtId="0" fontId="0" fillId="10" borderId="35" xfId="0" applyFont="1" applyFill="1" applyBorder="1" applyAlignment="1" applyProtection="1">
      <alignment horizontal="center"/>
      <protection locked="0"/>
    </xf>
    <xf numFmtId="0" fontId="0" fillId="10" borderId="37" xfId="0" applyFont="1" applyFill="1" applyBorder="1" applyAlignment="1" applyProtection="1">
      <alignment horizontal="center"/>
      <protection locked="0"/>
    </xf>
    <xf numFmtId="0" fontId="0" fillId="10" borderId="45" xfId="0" applyFont="1" applyFill="1" applyBorder="1" applyProtection="1">
      <protection locked="0"/>
    </xf>
    <xf numFmtId="0" fontId="3" fillId="10" borderId="22" xfId="0" applyFont="1" applyFill="1" applyBorder="1" applyAlignment="1" applyProtection="1">
      <alignment horizontal="center"/>
    </xf>
    <xf numFmtId="2" fontId="3" fillId="10" borderId="25" xfId="0" applyNumberFormat="1" applyFont="1" applyFill="1" applyBorder="1" applyAlignment="1" applyProtection="1">
      <alignment horizontal="center"/>
    </xf>
    <xf numFmtId="165" fontId="3" fillId="10" borderId="53" xfId="0" applyNumberFormat="1" applyFont="1" applyFill="1" applyBorder="1" applyAlignment="1" applyProtection="1">
      <alignment horizontal="center"/>
    </xf>
    <xf numFmtId="0" fontId="3" fillId="10" borderId="54" xfId="0" applyFont="1" applyFill="1" applyBorder="1" applyAlignment="1" applyProtection="1">
      <alignment horizontal="center"/>
    </xf>
    <xf numFmtId="0" fontId="0" fillId="10" borderId="38" xfId="0" applyFont="1" applyFill="1" applyBorder="1" applyAlignment="1" applyProtection="1">
      <alignment horizontal="center"/>
      <protection locked="0"/>
    </xf>
    <xf numFmtId="0" fontId="0" fillId="10" borderId="40" xfId="0" applyFont="1" applyFill="1" applyBorder="1" applyAlignment="1" applyProtection="1">
      <alignment horizontal="center"/>
      <protection locked="0"/>
    </xf>
    <xf numFmtId="0" fontId="0" fillId="10" borderId="46" xfId="0" applyFont="1" applyFill="1" applyBorder="1" applyProtection="1">
      <protection locked="0"/>
    </xf>
    <xf numFmtId="2" fontId="2" fillId="11" borderId="36" xfId="0" applyNumberFormat="1" applyFont="1" applyFill="1" applyBorder="1" applyAlignment="1" applyProtection="1">
      <alignment horizontal="center"/>
      <protection locked="0"/>
    </xf>
    <xf numFmtId="0" fontId="20" fillId="3" borderId="0" xfId="0" applyFont="1" applyFill="1" applyBorder="1" applyAlignment="1" applyProtection="1">
      <alignment horizontal="center" vertical="center"/>
      <protection locked="0"/>
    </xf>
    <xf numFmtId="2" fontId="7" fillId="10" borderId="29" xfId="0" applyNumberFormat="1" applyFont="1" applyFill="1" applyBorder="1" applyAlignment="1" applyProtection="1">
      <alignment horizontal="center"/>
      <protection locked="0"/>
    </xf>
    <xf numFmtId="2" fontId="7" fillId="0" borderId="30" xfId="0" applyNumberFormat="1" applyFont="1" applyFill="1" applyBorder="1" applyAlignment="1" applyProtection="1">
      <alignment horizontal="center"/>
      <protection locked="0"/>
    </xf>
    <xf numFmtId="2" fontId="7" fillId="8" borderId="30" xfId="0" applyNumberFormat="1" applyFont="1" applyFill="1" applyBorder="1" applyAlignment="1" applyProtection="1">
      <alignment horizontal="center"/>
      <protection locked="0"/>
    </xf>
    <xf numFmtId="2" fontId="15" fillId="11" borderId="30" xfId="0" applyNumberFormat="1" applyFont="1" applyFill="1" applyBorder="1" applyAlignment="1" applyProtection="1">
      <alignment horizontal="center"/>
      <protection locked="0"/>
    </xf>
    <xf numFmtId="2" fontId="7" fillId="10" borderId="30" xfId="0" applyNumberFormat="1" applyFont="1" applyFill="1" applyBorder="1" applyAlignment="1" applyProtection="1">
      <alignment horizontal="center"/>
      <protection locked="0"/>
    </xf>
    <xf numFmtId="2" fontId="7" fillId="10" borderId="31" xfId="0" applyNumberFormat="1" applyFont="1" applyFill="1" applyBorder="1" applyAlignment="1" applyProtection="1">
      <alignment horizontal="center"/>
      <protection locked="0"/>
    </xf>
    <xf numFmtId="2" fontId="7" fillId="10" borderId="40" xfId="0" applyNumberFormat="1" applyFont="1" applyFill="1" applyBorder="1" applyAlignment="1" applyProtection="1">
      <alignment horizontal="center"/>
      <protection locked="0"/>
    </xf>
    <xf numFmtId="2" fontId="7" fillId="10" borderId="81" xfId="0" applyNumberFormat="1" applyFont="1" applyFill="1" applyBorder="1" applyAlignment="1" applyProtection="1">
      <alignment horizontal="center"/>
      <protection locked="0"/>
    </xf>
    <xf numFmtId="0" fontId="6" fillId="0" borderId="49" xfId="0" applyFont="1" applyFill="1" applyBorder="1" applyAlignment="1">
      <alignment horizontal="center"/>
    </xf>
    <xf numFmtId="2" fontId="7" fillId="0" borderId="81" xfId="0" applyNumberFormat="1" applyFont="1" applyFill="1" applyBorder="1" applyAlignment="1" applyProtection="1">
      <alignment horizontal="center"/>
      <protection locked="0"/>
    </xf>
    <xf numFmtId="2" fontId="7" fillId="8" borderId="81" xfId="0" applyNumberFormat="1" applyFont="1" applyFill="1" applyBorder="1" applyAlignment="1" applyProtection="1">
      <alignment horizontal="center"/>
      <protection locked="0"/>
    </xf>
    <xf numFmtId="2" fontId="40" fillId="5" borderId="9" xfId="1" applyNumberFormat="1" applyFont="1" applyFill="1" applyBorder="1" applyAlignment="1">
      <alignment horizontal="center"/>
    </xf>
    <xf numFmtId="0" fontId="13" fillId="10" borderId="82" xfId="0" applyNumberFormat="1" applyFont="1" applyFill="1" applyBorder="1" applyAlignment="1">
      <alignment horizontal="center"/>
    </xf>
    <xf numFmtId="0" fontId="13" fillId="0" borderId="36" xfId="0" applyNumberFormat="1" applyFont="1" applyFill="1" applyBorder="1" applyAlignment="1">
      <alignment horizontal="center"/>
    </xf>
    <xf numFmtId="0" fontId="13" fillId="10" borderId="82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1" fillId="0" borderId="6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49" fontId="10" fillId="0" borderId="80" xfId="0" applyNumberFormat="1" applyFont="1" applyFill="1" applyBorder="1" applyAlignment="1">
      <alignment horizontal="center" vertical="center"/>
    </xf>
    <xf numFmtId="49" fontId="19" fillId="0" borderId="80" xfId="0" applyNumberFormat="1" applyFont="1" applyFill="1" applyBorder="1" applyAlignment="1">
      <alignment horizontal="center" vertical="center"/>
    </xf>
    <xf numFmtId="0" fontId="49" fillId="0" borderId="85" xfId="0" applyFont="1" applyFill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textRotation="90"/>
    </xf>
    <xf numFmtId="0" fontId="13" fillId="0" borderId="80" xfId="0" applyFont="1" applyFill="1" applyBorder="1" applyAlignment="1">
      <alignment horizontal="center" vertical="center" textRotation="90"/>
    </xf>
    <xf numFmtId="49" fontId="49" fillId="0" borderId="85" xfId="0" applyNumberFormat="1" applyFont="1" applyFill="1" applyBorder="1" applyAlignment="1">
      <alignment horizontal="center" vertical="center" wrapText="1"/>
    </xf>
    <xf numFmtId="49" fontId="13" fillId="0" borderId="80" xfId="0" applyNumberFormat="1" applyFont="1" applyFill="1" applyBorder="1" applyAlignment="1">
      <alignment horizontal="center" vertical="center" textRotation="90"/>
    </xf>
    <xf numFmtId="0" fontId="23" fillId="5" borderId="1" xfId="1" applyFont="1" applyFill="1" applyBorder="1" applyAlignment="1" applyProtection="1">
      <alignment vertical="center"/>
    </xf>
    <xf numFmtId="0" fontId="15" fillId="11" borderId="1" xfId="0" applyFont="1" applyFill="1" applyBorder="1" applyAlignment="1" applyProtection="1">
      <alignment horizontal="center"/>
      <protection locked="0"/>
    </xf>
    <xf numFmtId="14" fontId="0" fillId="0" borderId="45" xfId="0" applyNumberFormat="1" applyFont="1" applyBorder="1" applyProtection="1">
      <protection locked="0"/>
    </xf>
    <xf numFmtId="0" fontId="49" fillId="0" borderId="85" xfId="0" applyFont="1" applyFill="1" applyBorder="1" applyAlignment="1">
      <alignment horizontal="center" vertical="center" textRotation="90"/>
    </xf>
    <xf numFmtId="0" fontId="7" fillId="6" borderId="8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6" fillId="3" borderId="50" xfId="0" applyFont="1" applyFill="1" applyBorder="1" applyAlignment="1" applyProtection="1">
      <alignment horizontal="center"/>
      <protection locked="0"/>
    </xf>
    <xf numFmtId="0" fontId="39" fillId="5" borderId="1" xfId="1" applyFont="1" applyFill="1" applyBorder="1" applyAlignment="1" applyProtection="1">
      <alignment horizontal="center" vertical="center"/>
    </xf>
    <xf numFmtId="0" fontId="46" fillId="5" borderId="1" xfId="1" applyFont="1" applyFill="1" applyBorder="1" applyAlignment="1" applyProtection="1">
      <alignment horizontal="center" vertical="center"/>
    </xf>
    <xf numFmtId="0" fontId="14" fillId="4" borderId="12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40" fillId="5" borderId="8" xfId="1" applyFont="1" applyFill="1" applyBorder="1" applyAlignment="1" applyProtection="1">
      <alignment horizontal="center" vertical="center"/>
    </xf>
    <xf numFmtId="0" fontId="40" fillId="5" borderId="1" xfId="1" applyFont="1" applyFill="1" applyBorder="1" applyAlignment="1" applyProtection="1">
      <alignment horizontal="center" vertical="center"/>
    </xf>
    <xf numFmtId="49" fontId="48" fillId="0" borderId="83" xfId="0" applyNumberFormat="1" applyFont="1" applyFill="1" applyBorder="1" applyAlignment="1">
      <alignment horizontal="center" vertical="center"/>
    </xf>
    <xf numFmtId="49" fontId="48" fillId="0" borderId="84" xfId="0" applyNumberFormat="1" applyFont="1" applyFill="1" applyBorder="1" applyAlignment="1">
      <alignment horizontal="center" vertical="center"/>
    </xf>
    <xf numFmtId="0" fontId="49" fillId="0" borderId="85" xfId="0" applyFont="1" applyBorder="1" applyAlignment="1">
      <alignment horizontal="center" vertical="center" textRotation="90"/>
    </xf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7" fillId="11" borderId="8" xfId="0" applyFont="1" applyFill="1" applyBorder="1" applyAlignment="1" applyProtection="1">
      <alignment horizontal="center"/>
      <protection locked="0"/>
    </xf>
    <xf numFmtId="0" fontId="7" fillId="11" borderId="1" xfId="0" applyFont="1" applyFill="1" applyBorder="1" applyAlignment="1" applyProtection="1">
      <alignment horizontal="center"/>
      <protection locked="0"/>
    </xf>
    <xf numFmtId="0" fontId="7" fillId="11" borderId="9" xfId="0" applyFont="1" applyFill="1" applyBorder="1" applyAlignment="1" applyProtection="1">
      <alignment horizontal="center"/>
      <protection locked="0"/>
    </xf>
    <xf numFmtId="0" fontId="11" fillId="5" borderId="8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8" fillId="0" borderId="77" xfId="0" applyFont="1" applyBorder="1" applyAlignment="1">
      <alignment horizontal="center"/>
    </xf>
    <xf numFmtId="0" fontId="7" fillId="6" borderId="3" xfId="0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7" fillId="6" borderId="5" xfId="0" applyFont="1" applyFill="1" applyBorder="1" applyAlignment="1" applyProtection="1">
      <alignment horizontal="center"/>
      <protection locked="0"/>
    </xf>
    <xf numFmtId="0" fontId="7" fillId="6" borderId="8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16" fillId="6" borderId="3" xfId="0" applyFont="1" applyFill="1" applyBorder="1" applyAlignment="1" applyProtection="1">
      <alignment horizontal="center"/>
      <protection locked="0"/>
    </xf>
    <xf numFmtId="0" fontId="16" fillId="6" borderId="4" xfId="0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7" fillId="11" borderId="4" xfId="0" applyNumberFormat="1" applyFont="1" applyFill="1" applyBorder="1" applyAlignment="1">
      <alignment horizontal="center"/>
    </xf>
    <xf numFmtId="1" fontId="7" fillId="11" borderId="5" xfId="0" applyNumberFormat="1" applyFont="1" applyFill="1" applyBorder="1" applyAlignment="1">
      <alignment horizontal="center"/>
    </xf>
    <xf numFmtId="2" fontId="10" fillId="0" borderId="77" xfId="0" applyNumberFormat="1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14" fontId="24" fillId="5" borderId="3" xfId="0" applyNumberFormat="1" applyFont="1" applyFill="1" applyBorder="1" applyAlignment="1" applyProtection="1">
      <alignment horizontal="center"/>
    </xf>
    <xf numFmtId="14" fontId="24" fillId="5" borderId="4" xfId="0" applyNumberFormat="1" applyFont="1" applyFill="1" applyBorder="1" applyAlignment="1" applyProtection="1">
      <alignment horizontal="center"/>
    </xf>
    <xf numFmtId="0" fontId="50" fillId="0" borderId="0" xfId="1" applyFont="1" applyBorder="1" applyAlignment="1">
      <alignment horizontal="left"/>
    </xf>
    <xf numFmtId="49" fontId="49" fillId="0" borderId="85" xfId="0" applyNumberFormat="1" applyFont="1" applyFill="1" applyBorder="1" applyAlignment="1">
      <alignment horizontal="center" vertical="center" textRotation="90"/>
    </xf>
    <xf numFmtId="0" fontId="7" fillId="3" borderId="50" xfId="0" applyFont="1" applyFill="1" applyBorder="1" applyAlignment="1">
      <alignment horizontal="center"/>
    </xf>
    <xf numFmtId="0" fontId="39" fillId="7" borderId="1" xfId="0" applyFont="1" applyFill="1" applyBorder="1" applyAlignment="1">
      <alignment horizontal="center" vertical="center"/>
    </xf>
    <xf numFmtId="0" fontId="39" fillId="7" borderId="9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0" fontId="25" fillId="7" borderId="5" xfId="0" applyFont="1" applyFill="1" applyBorder="1" applyAlignment="1">
      <alignment horizontal="center"/>
    </xf>
    <xf numFmtId="0" fontId="13" fillId="0" borderId="19" xfId="0" applyFont="1" applyFill="1" applyBorder="1" applyAlignment="1" applyProtection="1">
      <alignment horizontal="center" vertical="center" textRotation="90"/>
    </xf>
    <xf numFmtId="0" fontId="13" fillId="0" borderId="11" xfId="0" applyFont="1" applyFill="1" applyBorder="1" applyAlignment="1" applyProtection="1">
      <alignment horizontal="center" vertical="center" textRotation="90"/>
    </xf>
    <xf numFmtId="0" fontId="13" fillId="0" borderId="18" xfId="0" applyFont="1" applyFill="1" applyBorder="1" applyAlignment="1" applyProtection="1">
      <alignment horizontal="center" vertical="center" textRotation="90"/>
    </xf>
    <xf numFmtId="0" fontId="33" fillId="4" borderId="32" xfId="0" applyFont="1" applyFill="1" applyBorder="1" applyAlignment="1">
      <alignment horizontal="center"/>
    </xf>
    <xf numFmtId="0" fontId="33" fillId="4" borderId="34" xfId="0" applyFont="1" applyFill="1" applyBorder="1" applyAlignment="1">
      <alignment horizontal="center"/>
    </xf>
    <xf numFmtId="0" fontId="51" fillId="7" borderId="8" xfId="1" applyFont="1" applyFill="1" applyBorder="1" applyAlignment="1" applyProtection="1">
      <alignment horizontal="center" vertical="center"/>
    </xf>
    <xf numFmtId="0" fontId="51" fillId="7" borderId="1" xfId="1" applyFont="1" applyFill="1" applyBorder="1" applyAlignment="1" applyProtection="1">
      <alignment horizontal="center" vertical="center"/>
    </xf>
    <xf numFmtId="0" fontId="14" fillId="4" borderId="29" xfId="0" applyFont="1" applyFill="1" applyBorder="1" applyAlignment="1" applyProtection="1">
      <alignment horizontal="center"/>
    </xf>
    <xf numFmtId="0" fontId="14" fillId="4" borderId="62" xfId="0" applyFont="1" applyFill="1" applyBorder="1" applyAlignment="1" applyProtection="1">
      <alignment horizontal="center"/>
    </xf>
    <xf numFmtId="0" fontId="14" fillId="4" borderId="26" xfId="0" applyFont="1" applyFill="1" applyBorder="1" applyAlignment="1" applyProtection="1">
      <alignment horizontal="center"/>
    </xf>
    <xf numFmtId="0" fontId="15" fillId="4" borderId="32" xfId="0" applyFont="1" applyFill="1" applyBorder="1" applyAlignment="1" applyProtection="1">
      <alignment horizontal="center"/>
    </xf>
    <xf numFmtId="0" fontId="15" fillId="4" borderId="34" xfId="0" applyFont="1" applyFill="1" applyBorder="1" applyAlignment="1" applyProtection="1">
      <alignment horizontal="center"/>
    </xf>
    <xf numFmtId="0" fontId="14" fillId="11" borderId="3" xfId="0" applyFont="1" applyFill="1" applyBorder="1" applyAlignment="1" applyProtection="1">
      <alignment horizontal="center"/>
      <protection locked="0"/>
    </xf>
    <xf numFmtId="0" fontId="14" fillId="11" borderId="4" xfId="0" applyFont="1" applyFill="1" applyBorder="1" applyAlignment="1" applyProtection="1">
      <alignment horizont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3" fillId="11" borderId="8" xfId="0" applyFont="1" applyFill="1" applyBorder="1" applyAlignment="1" applyProtection="1">
      <alignment horizontal="center"/>
      <protection locked="0"/>
    </xf>
    <xf numFmtId="0" fontId="13" fillId="11" borderId="1" xfId="0" applyFont="1" applyFill="1" applyBorder="1" applyAlignment="1" applyProtection="1">
      <alignment horizontal="center"/>
      <protection locked="0"/>
    </xf>
    <xf numFmtId="0" fontId="13" fillId="11" borderId="9" xfId="0" applyFont="1" applyFill="1" applyBorder="1" applyAlignment="1" applyProtection="1">
      <alignment horizontal="center"/>
      <protection locked="0"/>
    </xf>
    <xf numFmtId="49" fontId="13" fillId="0" borderId="19" xfId="0" applyNumberFormat="1" applyFont="1" applyFill="1" applyBorder="1" applyAlignment="1" applyProtection="1">
      <alignment horizontal="center" vertical="center" textRotation="90"/>
    </xf>
    <xf numFmtId="49" fontId="13" fillId="0" borderId="11" xfId="0" applyNumberFormat="1" applyFont="1" applyFill="1" applyBorder="1" applyAlignment="1" applyProtection="1">
      <alignment horizontal="center" vertical="center" textRotation="90"/>
    </xf>
    <xf numFmtId="49" fontId="13" fillId="0" borderId="10" xfId="0" applyNumberFormat="1" applyFont="1" applyFill="1" applyBorder="1" applyAlignment="1" applyProtection="1">
      <alignment horizontal="center" vertical="center" textRotation="90"/>
    </xf>
    <xf numFmtId="0" fontId="6" fillId="0" borderId="1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 vertical="center" textRotation="90"/>
    </xf>
    <xf numFmtId="0" fontId="13" fillId="0" borderId="18" xfId="0" applyFont="1" applyBorder="1" applyAlignment="1" applyProtection="1">
      <alignment horizontal="center" vertical="center" textRotation="90"/>
    </xf>
    <xf numFmtId="0" fontId="35" fillId="4" borderId="3" xfId="0" applyFont="1" applyFill="1" applyBorder="1" applyAlignment="1">
      <alignment horizontal="center"/>
    </xf>
    <xf numFmtId="0" fontId="35" fillId="4" borderId="4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/>
    </xf>
    <xf numFmtId="0" fontId="35" fillId="4" borderId="8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26" fillId="11" borderId="3" xfId="0" applyFont="1" applyFill="1" applyBorder="1" applyAlignment="1" applyProtection="1">
      <alignment horizontal="center" vertical="center"/>
      <protection locked="0"/>
    </xf>
    <xf numFmtId="0" fontId="26" fillId="11" borderId="4" xfId="0" applyFont="1" applyFill="1" applyBorder="1" applyAlignment="1" applyProtection="1">
      <alignment horizontal="center" vertical="center"/>
      <protection locked="0"/>
    </xf>
    <xf numFmtId="0" fontId="26" fillId="11" borderId="5" xfId="0" applyFont="1" applyFill="1" applyBorder="1" applyAlignment="1" applyProtection="1">
      <alignment horizontal="center" vertical="center"/>
      <protection locked="0"/>
    </xf>
    <xf numFmtId="0" fontId="26" fillId="11" borderId="8" xfId="0" applyFont="1" applyFill="1" applyBorder="1" applyAlignment="1" applyProtection="1">
      <alignment horizontal="center" vertical="center"/>
      <protection locked="0"/>
    </xf>
    <xf numFmtId="0" fontId="26" fillId="11" borderId="1" xfId="0" applyFont="1" applyFill="1" applyBorder="1" applyAlignment="1" applyProtection="1">
      <alignment horizontal="center" vertical="center"/>
      <protection locked="0"/>
    </xf>
    <xf numFmtId="0" fontId="26" fillId="11" borderId="9" xfId="0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 applyProtection="1">
      <alignment horizontal="center"/>
      <protection locked="0"/>
    </xf>
    <xf numFmtId="0" fontId="14" fillId="6" borderId="4" xfId="0" applyFont="1" applyFill="1" applyBorder="1" applyAlignment="1" applyProtection="1">
      <alignment horizontal="center"/>
      <protection locked="0"/>
    </xf>
    <xf numFmtId="0" fontId="14" fillId="6" borderId="5" xfId="0" applyFont="1" applyFill="1" applyBorder="1" applyAlignment="1" applyProtection="1">
      <alignment horizontal="center"/>
      <protection locked="0"/>
    </xf>
    <xf numFmtId="0" fontId="13" fillId="6" borderId="8" xfId="0" applyFont="1" applyFill="1" applyBorder="1" applyAlignment="1" applyProtection="1">
      <alignment horizontal="center"/>
      <protection locked="0"/>
    </xf>
    <xf numFmtId="0" fontId="13" fillId="6" borderId="1" xfId="0" applyFont="1" applyFill="1" applyBorder="1" applyAlignment="1" applyProtection="1">
      <alignment horizontal="center"/>
      <protection locked="0"/>
    </xf>
    <xf numFmtId="0" fontId="13" fillId="6" borderId="9" xfId="0" applyFont="1" applyFill="1" applyBorder="1" applyAlignment="1" applyProtection="1">
      <alignment horizontal="center"/>
      <protection locked="0"/>
    </xf>
    <xf numFmtId="0" fontId="43" fillId="0" borderId="0" xfId="0" applyFont="1" applyBorder="1" applyAlignment="1">
      <alignment horizontal="center"/>
    </xf>
    <xf numFmtId="0" fontId="43" fillId="0" borderId="80" xfId="0" applyFont="1" applyBorder="1" applyAlignment="1">
      <alignment horizontal="center"/>
    </xf>
    <xf numFmtId="0" fontId="42" fillId="11" borderId="3" xfId="0" applyFont="1" applyFill="1" applyBorder="1" applyAlignment="1" applyProtection="1">
      <alignment horizontal="center" vertical="center"/>
      <protection locked="0"/>
    </xf>
    <xf numFmtId="0" fontId="42" fillId="11" borderId="4" xfId="0" applyFont="1" applyFill="1" applyBorder="1" applyAlignment="1" applyProtection="1">
      <alignment horizontal="center" vertical="center"/>
      <protection locked="0"/>
    </xf>
    <xf numFmtId="0" fontId="42" fillId="11" borderId="5" xfId="0" applyFont="1" applyFill="1" applyBorder="1" applyAlignment="1" applyProtection="1">
      <alignment horizontal="center" vertical="center"/>
      <protection locked="0"/>
    </xf>
    <xf numFmtId="0" fontId="42" fillId="11" borderId="8" xfId="0" applyFont="1" applyFill="1" applyBorder="1" applyAlignment="1" applyProtection="1">
      <alignment horizontal="center" vertical="center"/>
      <protection locked="0"/>
    </xf>
    <xf numFmtId="0" fontId="42" fillId="11" borderId="1" xfId="0" applyFont="1" applyFill="1" applyBorder="1" applyAlignment="1" applyProtection="1">
      <alignment horizontal="center" vertical="center"/>
      <protection locked="0"/>
    </xf>
    <xf numFmtId="0" fontId="42" fillId="11" borderId="9" xfId="0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6">
    <dxf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ill>
        <gradientFill degree="270">
          <stop position="0">
            <color theme="0"/>
          </stop>
          <stop position="1">
            <color rgb="FF00B050"/>
          </stop>
        </gradientFill>
      </fill>
    </dxf>
    <dxf>
      <fill>
        <gradientFill degree="270">
          <stop position="0">
            <color rgb="FFFFDDDD"/>
          </stop>
          <stop position="1">
            <color rgb="FFFF0000"/>
          </stop>
        </gradientFill>
      </fill>
    </dxf>
    <dxf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ill>
        <gradientFill degree="270">
          <stop position="0">
            <color theme="0"/>
          </stop>
          <stop position="1">
            <color rgb="FF00B050"/>
          </stop>
        </gradientFill>
      </fill>
    </dxf>
    <dxf>
      <fill>
        <gradientFill degree="270">
          <stop position="0">
            <color rgb="FFFFDDDD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FFDDDD"/>
      <color rgb="FFFA0000"/>
      <color rgb="FFCC0000"/>
      <color rgb="FF001642"/>
      <color rgb="FF0C0135"/>
      <color rgb="FF0F01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Spielgefühl</a:t>
            </a:r>
          </a:p>
        </c:rich>
      </c:tx>
      <c:layout>
        <c:manualLayout>
          <c:xMode val="edge"/>
          <c:yMode val="edge"/>
          <c:x val="0.436913823272091"/>
          <c:y val="0.162222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4991737279253"/>
          <c:y val="3.2588898609895986E-2"/>
          <c:w val="0.86993219597550309"/>
          <c:h val="0.84209973753280842"/>
        </c:manualLayout>
      </c:layout>
      <c:lineChart>
        <c:grouping val="standard"/>
        <c:varyColors val="0"/>
        <c:ser>
          <c:idx val="0"/>
          <c:order val="0"/>
          <c:tx>
            <c:v>Spielgefühl T/L-Ratio</c:v>
          </c:tx>
          <c:spPr>
            <a:ln w="38100" cap="flat" cmpd="sng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Saitenrechner!$D$6:$E$48</c:f>
              <c:multiLvlStrCache>
                <c:ptCount val="43"/>
                <c:lvl>
                  <c:pt idx="0">
                    <c:v>C7</c:v>
                  </c:pt>
                  <c:pt idx="1">
                    <c:v>B6</c:v>
                  </c:pt>
                  <c:pt idx="2">
                    <c:v>A6</c:v>
                  </c:pt>
                  <c:pt idx="3">
                    <c:v>G6</c:v>
                  </c:pt>
                  <c:pt idx="4">
                    <c:v>F6</c:v>
                  </c:pt>
                  <c:pt idx="5">
                    <c:v>E6</c:v>
                  </c:pt>
                  <c:pt idx="6">
                    <c:v>D6</c:v>
                  </c:pt>
                  <c:pt idx="7">
                    <c:v>C6</c:v>
                  </c:pt>
                  <c:pt idx="8">
                    <c:v>B5</c:v>
                  </c:pt>
                  <c:pt idx="9">
                    <c:v>A5</c:v>
                  </c:pt>
                  <c:pt idx="10">
                    <c:v>G5</c:v>
                  </c:pt>
                  <c:pt idx="11">
                    <c:v>F5</c:v>
                  </c:pt>
                  <c:pt idx="12">
                    <c:v>E5</c:v>
                  </c:pt>
                  <c:pt idx="13">
                    <c:v>D5</c:v>
                  </c:pt>
                  <c:pt idx="14">
                    <c:v>C5</c:v>
                  </c:pt>
                  <c:pt idx="15">
                    <c:v>B4</c:v>
                  </c:pt>
                  <c:pt idx="16">
                    <c:v>A4</c:v>
                  </c:pt>
                  <c:pt idx="17">
                    <c:v>G4</c:v>
                  </c:pt>
                  <c:pt idx="18">
                    <c:v>F4</c:v>
                  </c:pt>
                  <c:pt idx="19">
                    <c:v>E4</c:v>
                  </c:pt>
                  <c:pt idx="20">
                    <c:v>D4</c:v>
                  </c:pt>
                  <c:pt idx="21">
                    <c:v>C4</c:v>
                  </c:pt>
                  <c:pt idx="22">
                    <c:v>B3</c:v>
                  </c:pt>
                  <c:pt idx="23">
                    <c:v>A3</c:v>
                  </c:pt>
                  <c:pt idx="24">
                    <c:v>G3</c:v>
                  </c:pt>
                  <c:pt idx="25">
                    <c:v>F3</c:v>
                  </c:pt>
                  <c:pt idx="26">
                    <c:v>E3</c:v>
                  </c:pt>
                  <c:pt idx="27">
                    <c:v>D3</c:v>
                  </c:pt>
                  <c:pt idx="28">
                    <c:v>C3</c:v>
                  </c:pt>
                  <c:pt idx="29">
                    <c:v>B2</c:v>
                  </c:pt>
                  <c:pt idx="30">
                    <c:v>A2</c:v>
                  </c:pt>
                  <c:pt idx="31">
                    <c:v>G2</c:v>
                  </c:pt>
                  <c:pt idx="32">
                    <c:v>F2</c:v>
                  </c:pt>
                  <c:pt idx="33">
                    <c:v>E2</c:v>
                  </c:pt>
                  <c:pt idx="34">
                    <c:v>D2</c:v>
                  </c:pt>
                  <c:pt idx="35">
                    <c:v>C2</c:v>
                  </c:pt>
                  <c:pt idx="36">
                    <c:v>B1</c:v>
                  </c:pt>
                  <c:pt idx="37">
                    <c:v>A1</c:v>
                  </c:pt>
                  <c:pt idx="38">
                    <c:v>G1</c:v>
                  </c:pt>
                  <c:pt idx="39">
                    <c:v>F1</c:v>
                  </c:pt>
                  <c:pt idx="40">
                    <c:v>E1</c:v>
                  </c:pt>
                  <c:pt idx="41">
                    <c:v>D1</c:v>
                  </c:pt>
                  <c:pt idx="42">
                    <c:v>C1</c:v>
                  </c:pt>
                </c:lvl>
                <c:lvl>
                  <c:pt idx="0">
                    <c:v>00</c:v>
                  </c:pt>
                  <c:pt idx="1">
                    <c:v>0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</c:lvl>
              </c:multiLvlStrCache>
            </c:multiLvlStrRef>
          </c:cat>
          <c:val>
            <c:numRef>
              <c:f>Saitenrechner!$O$6:$O$48</c:f>
              <c:numCache>
                <c:formatCode>0.00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2-4BC6-9DB9-49E355D42B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355680"/>
        <c:axId val="798352960"/>
      </c:lineChart>
      <c:catAx>
        <c:axId val="79835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52960"/>
        <c:crosses val="autoZero"/>
        <c:auto val="1"/>
        <c:lblAlgn val="ctr"/>
        <c:lblOffset val="100"/>
        <c:noMultiLvlLbl val="0"/>
      </c:catAx>
      <c:valAx>
        <c:axId val="79835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latin typeface="Arial" panose="020B0604020202020204" pitchFamily="34" charset="0"/>
                    <a:cs typeface="Arial" panose="020B0604020202020204" pitchFamily="34" charset="0"/>
                  </a:rPr>
                  <a:t>T/L - Ratio</a:t>
                </a:r>
              </a:p>
            </c:rich>
          </c:tx>
          <c:layout>
            <c:manualLayout>
              <c:xMode val="edge"/>
              <c:yMode val="edge"/>
              <c:x val="4.2143138809303524E-2"/>
              <c:y val="0.33384563553699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Kräfteverhältnis</a:t>
            </a:r>
          </a:p>
        </c:rich>
      </c:tx>
      <c:layout>
        <c:manualLayout>
          <c:xMode val="edge"/>
          <c:yMode val="edge"/>
          <c:x val="0.436913823272091"/>
          <c:y val="0.162222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4995625546806"/>
          <c:y val="2.7650568678915136E-2"/>
          <c:w val="0.86993219597550309"/>
          <c:h val="0.82451467586247917"/>
        </c:manualLayout>
      </c:layout>
      <c:lineChart>
        <c:grouping val="standard"/>
        <c:varyColors val="0"/>
        <c:ser>
          <c:idx val="0"/>
          <c:order val="0"/>
          <c:tx>
            <c:v>Darm</c:v>
          </c:tx>
          <c:spPr>
            <a:ln w="381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Saitenrechner!$D$6:$E$48</c:f>
              <c:multiLvlStrCache>
                <c:ptCount val="43"/>
                <c:lvl>
                  <c:pt idx="0">
                    <c:v>C7</c:v>
                  </c:pt>
                  <c:pt idx="1">
                    <c:v>B6</c:v>
                  </c:pt>
                  <c:pt idx="2">
                    <c:v>A6</c:v>
                  </c:pt>
                  <c:pt idx="3">
                    <c:v>G6</c:v>
                  </c:pt>
                  <c:pt idx="4">
                    <c:v>F6</c:v>
                  </c:pt>
                  <c:pt idx="5">
                    <c:v>E6</c:v>
                  </c:pt>
                  <c:pt idx="6">
                    <c:v>D6</c:v>
                  </c:pt>
                  <c:pt idx="7">
                    <c:v>C6</c:v>
                  </c:pt>
                  <c:pt idx="8">
                    <c:v>B5</c:v>
                  </c:pt>
                  <c:pt idx="9">
                    <c:v>A5</c:v>
                  </c:pt>
                  <c:pt idx="10">
                    <c:v>G5</c:v>
                  </c:pt>
                  <c:pt idx="11">
                    <c:v>F5</c:v>
                  </c:pt>
                  <c:pt idx="12">
                    <c:v>E5</c:v>
                  </c:pt>
                  <c:pt idx="13">
                    <c:v>D5</c:v>
                  </c:pt>
                  <c:pt idx="14">
                    <c:v>C5</c:v>
                  </c:pt>
                  <c:pt idx="15">
                    <c:v>B4</c:v>
                  </c:pt>
                  <c:pt idx="16">
                    <c:v>A4</c:v>
                  </c:pt>
                  <c:pt idx="17">
                    <c:v>G4</c:v>
                  </c:pt>
                  <c:pt idx="18">
                    <c:v>F4</c:v>
                  </c:pt>
                  <c:pt idx="19">
                    <c:v>E4</c:v>
                  </c:pt>
                  <c:pt idx="20">
                    <c:v>D4</c:v>
                  </c:pt>
                  <c:pt idx="21">
                    <c:v>C4</c:v>
                  </c:pt>
                  <c:pt idx="22">
                    <c:v>B3</c:v>
                  </c:pt>
                  <c:pt idx="23">
                    <c:v>A3</c:v>
                  </c:pt>
                  <c:pt idx="24">
                    <c:v>G3</c:v>
                  </c:pt>
                  <c:pt idx="25">
                    <c:v>F3</c:v>
                  </c:pt>
                  <c:pt idx="26">
                    <c:v>E3</c:v>
                  </c:pt>
                  <c:pt idx="27">
                    <c:v>D3</c:v>
                  </c:pt>
                  <c:pt idx="28">
                    <c:v>C3</c:v>
                  </c:pt>
                  <c:pt idx="29">
                    <c:v>B2</c:v>
                  </c:pt>
                  <c:pt idx="30">
                    <c:v>A2</c:v>
                  </c:pt>
                  <c:pt idx="31">
                    <c:v>G2</c:v>
                  </c:pt>
                  <c:pt idx="32">
                    <c:v>F2</c:v>
                  </c:pt>
                  <c:pt idx="33">
                    <c:v>E2</c:v>
                  </c:pt>
                  <c:pt idx="34">
                    <c:v>D2</c:v>
                  </c:pt>
                  <c:pt idx="35">
                    <c:v>C2</c:v>
                  </c:pt>
                  <c:pt idx="36">
                    <c:v>B1</c:v>
                  </c:pt>
                  <c:pt idx="37">
                    <c:v>A1</c:v>
                  </c:pt>
                  <c:pt idx="38">
                    <c:v>G1</c:v>
                  </c:pt>
                  <c:pt idx="39">
                    <c:v>F1</c:v>
                  </c:pt>
                  <c:pt idx="40">
                    <c:v>E1</c:v>
                  </c:pt>
                  <c:pt idx="41">
                    <c:v>D1</c:v>
                  </c:pt>
                  <c:pt idx="42">
                    <c:v>C1</c:v>
                  </c:pt>
                </c:lvl>
                <c:lvl>
                  <c:pt idx="0">
                    <c:v>00</c:v>
                  </c:pt>
                  <c:pt idx="1">
                    <c:v>0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</c:lvl>
              </c:multiLvlStrCache>
            </c:multiLvlStrRef>
          </c:cat>
          <c:val>
            <c:numRef>
              <c:f>Saitenrechner!$AU$6:$AU$48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8-44EF-B2BD-6251316A4236}"/>
            </c:ext>
          </c:extLst>
        </c:ser>
        <c:ser>
          <c:idx val="1"/>
          <c:order val="1"/>
          <c:tx>
            <c:v>Bronze</c:v>
          </c:tx>
          <c:spPr>
            <a:ln w="381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Saitenrechner!$AV$6:$AV$48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8-44EF-B2BD-6251316A4236}"/>
            </c:ext>
          </c:extLst>
        </c:ser>
        <c:ser>
          <c:idx val="2"/>
          <c:order val="2"/>
          <c:tx>
            <c:v>Messing</c:v>
          </c:tx>
          <c:spPr>
            <a:ln w="38100" cap="flat" cmpd="sng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Saitenrechner!$AW$6:$AW$48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8-44EF-B2BD-6251316A4236}"/>
            </c:ext>
          </c:extLst>
        </c:ser>
        <c:ser>
          <c:idx val="3"/>
          <c:order val="3"/>
          <c:tx>
            <c:v>Stahl</c:v>
          </c:tx>
          <c:spPr>
            <a:ln w="38100" cap="flat" cmpd="sng" algn="ctr">
              <a:solidFill>
                <a:schemeClr val="accent4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Saitenrechner!$AX$6:$AX$48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D8-44EF-B2BD-6251316A42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356224"/>
        <c:axId val="798350240"/>
      </c:lineChart>
      <c:catAx>
        <c:axId val="79835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50240"/>
        <c:crosses val="autoZero"/>
        <c:auto val="1"/>
        <c:lblAlgn val="ctr"/>
        <c:lblOffset val="100"/>
        <c:noMultiLvlLbl val="0"/>
      </c:catAx>
      <c:valAx>
        <c:axId val="79835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latin typeface="Arial" panose="020B0604020202020204" pitchFamily="34" charset="0"/>
                    <a:cs typeface="Arial" panose="020B0604020202020204" pitchFamily="34" charset="0"/>
                  </a:rPr>
                  <a:t>Belastungsgrenze in %</a:t>
                </a:r>
                <a:endParaRPr lang="de-DE" sz="1200"/>
              </a:p>
            </c:rich>
          </c:tx>
          <c:layout>
            <c:manualLayout>
              <c:xMode val="edge"/>
              <c:yMode val="edge"/>
              <c:x val="3.2819128724689145E-2"/>
              <c:y val="0.266955995049113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592711157007026"/>
          <c:y val="7.6981643723543894E-2"/>
          <c:w val="9.5268189836926129E-2"/>
          <c:h val="0.39433698105904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Spielgefühl 2</a:t>
            </a:r>
          </a:p>
        </c:rich>
      </c:tx>
      <c:layout>
        <c:manualLayout>
          <c:xMode val="edge"/>
          <c:yMode val="edge"/>
          <c:x val="0.436913823272091"/>
          <c:y val="0.162222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4991737279253"/>
          <c:y val="3.2588898609895986E-2"/>
          <c:w val="0.86993219597550309"/>
          <c:h val="0.84209973753280842"/>
        </c:manualLayout>
      </c:layout>
      <c:lineChart>
        <c:grouping val="standard"/>
        <c:varyColors val="0"/>
        <c:ser>
          <c:idx val="0"/>
          <c:order val="0"/>
          <c:tx>
            <c:v>Spielgefühl T/L-Ratio</c:v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Auswahl!$B$6:$C$48</c:f>
              <c:multiLvlStrCache>
                <c:ptCount val="43"/>
                <c:lvl>
                  <c:pt idx="0">
                    <c:v>C7</c:v>
                  </c:pt>
                  <c:pt idx="1">
                    <c:v>B6</c:v>
                  </c:pt>
                  <c:pt idx="2">
                    <c:v>A6</c:v>
                  </c:pt>
                  <c:pt idx="3">
                    <c:v>G6</c:v>
                  </c:pt>
                  <c:pt idx="4">
                    <c:v>F6</c:v>
                  </c:pt>
                  <c:pt idx="5">
                    <c:v>E6</c:v>
                  </c:pt>
                  <c:pt idx="6">
                    <c:v>D6</c:v>
                  </c:pt>
                  <c:pt idx="7">
                    <c:v>C6</c:v>
                  </c:pt>
                  <c:pt idx="8">
                    <c:v>B5</c:v>
                  </c:pt>
                  <c:pt idx="9">
                    <c:v>A5</c:v>
                  </c:pt>
                  <c:pt idx="10">
                    <c:v>G5</c:v>
                  </c:pt>
                  <c:pt idx="11">
                    <c:v>F5</c:v>
                  </c:pt>
                  <c:pt idx="12">
                    <c:v>E5</c:v>
                  </c:pt>
                  <c:pt idx="13">
                    <c:v>D5</c:v>
                  </c:pt>
                  <c:pt idx="14">
                    <c:v>C5</c:v>
                  </c:pt>
                  <c:pt idx="15">
                    <c:v>B4</c:v>
                  </c:pt>
                  <c:pt idx="16">
                    <c:v>A4</c:v>
                  </c:pt>
                  <c:pt idx="17">
                    <c:v>G4</c:v>
                  </c:pt>
                  <c:pt idx="18">
                    <c:v>F4</c:v>
                  </c:pt>
                  <c:pt idx="19">
                    <c:v>E4</c:v>
                  </c:pt>
                  <c:pt idx="20">
                    <c:v>D4</c:v>
                  </c:pt>
                  <c:pt idx="21">
                    <c:v>C4</c:v>
                  </c:pt>
                  <c:pt idx="22">
                    <c:v>B3</c:v>
                  </c:pt>
                  <c:pt idx="23">
                    <c:v>A3</c:v>
                  </c:pt>
                  <c:pt idx="24">
                    <c:v>G3</c:v>
                  </c:pt>
                  <c:pt idx="25">
                    <c:v>F3</c:v>
                  </c:pt>
                  <c:pt idx="26">
                    <c:v>E3</c:v>
                  </c:pt>
                  <c:pt idx="27">
                    <c:v>D3</c:v>
                  </c:pt>
                  <c:pt idx="28">
                    <c:v>C3</c:v>
                  </c:pt>
                  <c:pt idx="29">
                    <c:v>B2</c:v>
                  </c:pt>
                  <c:pt idx="30">
                    <c:v>A2</c:v>
                  </c:pt>
                  <c:pt idx="31">
                    <c:v>G2</c:v>
                  </c:pt>
                  <c:pt idx="32">
                    <c:v>F2</c:v>
                  </c:pt>
                  <c:pt idx="33">
                    <c:v>E2</c:v>
                  </c:pt>
                  <c:pt idx="34">
                    <c:v>D2</c:v>
                  </c:pt>
                  <c:pt idx="35">
                    <c:v>C2</c:v>
                  </c:pt>
                  <c:pt idx="36">
                    <c:v>B1</c:v>
                  </c:pt>
                  <c:pt idx="37">
                    <c:v>A1</c:v>
                  </c:pt>
                  <c:pt idx="38">
                    <c:v>G1</c:v>
                  </c:pt>
                  <c:pt idx="39">
                    <c:v>F1</c:v>
                  </c:pt>
                  <c:pt idx="40">
                    <c:v>E1</c:v>
                  </c:pt>
                  <c:pt idx="41">
                    <c:v>D1</c:v>
                  </c:pt>
                  <c:pt idx="42">
                    <c:v>C1</c:v>
                  </c:pt>
                </c:lvl>
                <c:lvl>
                  <c:pt idx="0">
                    <c:v>00</c:v>
                  </c:pt>
                  <c:pt idx="1">
                    <c:v>0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</c:lvl>
              </c:multiLvlStrCache>
            </c:multiLvlStrRef>
          </c:cat>
          <c:val>
            <c:numRef>
              <c:f>Auswahl!$AF$6:$AF$48</c:f>
              <c:numCache>
                <c:formatCode>0.00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3-469B-83CC-E00E8FFEAE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341536"/>
        <c:axId val="798350784"/>
      </c:lineChart>
      <c:catAx>
        <c:axId val="79834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50784"/>
        <c:crosses val="autoZero"/>
        <c:auto val="1"/>
        <c:lblAlgn val="ctr"/>
        <c:lblOffset val="100"/>
        <c:noMultiLvlLbl val="0"/>
      </c:catAx>
      <c:valAx>
        <c:axId val="79835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latin typeface="Arial" panose="020B0604020202020204" pitchFamily="34" charset="0"/>
                    <a:cs typeface="Arial" panose="020B0604020202020204" pitchFamily="34" charset="0"/>
                  </a:rPr>
                  <a:t>T/L - Ratio</a:t>
                </a:r>
              </a:p>
            </c:rich>
          </c:tx>
          <c:layout>
            <c:manualLayout>
              <c:xMode val="edge"/>
              <c:yMode val="edge"/>
              <c:x val="4.2143138809303524E-2"/>
              <c:y val="0.33384563553699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4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Kräfteverhältnis</a:t>
            </a:r>
          </a:p>
        </c:rich>
      </c:tx>
      <c:layout>
        <c:manualLayout>
          <c:xMode val="edge"/>
          <c:yMode val="edge"/>
          <c:x val="0.436913823272091"/>
          <c:y val="0.162222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4995625546806"/>
          <c:y val="2.7650568678915136E-2"/>
          <c:w val="0.86993219597550309"/>
          <c:h val="0.82451467586247917"/>
        </c:manualLayout>
      </c:layout>
      <c:lineChart>
        <c:grouping val="standard"/>
        <c:varyColors val="0"/>
        <c:ser>
          <c:idx val="0"/>
          <c:order val="0"/>
          <c:tx>
            <c:v>aktuelle Auswahl</c:v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Auswahl!$B$6:$C$48</c:f>
              <c:multiLvlStrCache>
                <c:ptCount val="43"/>
                <c:lvl>
                  <c:pt idx="0">
                    <c:v>C7</c:v>
                  </c:pt>
                  <c:pt idx="1">
                    <c:v>B6</c:v>
                  </c:pt>
                  <c:pt idx="2">
                    <c:v>A6</c:v>
                  </c:pt>
                  <c:pt idx="3">
                    <c:v>G6</c:v>
                  </c:pt>
                  <c:pt idx="4">
                    <c:v>F6</c:v>
                  </c:pt>
                  <c:pt idx="5">
                    <c:v>E6</c:v>
                  </c:pt>
                  <c:pt idx="6">
                    <c:v>D6</c:v>
                  </c:pt>
                  <c:pt idx="7">
                    <c:v>C6</c:v>
                  </c:pt>
                  <c:pt idx="8">
                    <c:v>B5</c:v>
                  </c:pt>
                  <c:pt idx="9">
                    <c:v>A5</c:v>
                  </c:pt>
                  <c:pt idx="10">
                    <c:v>G5</c:v>
                  </c:pt>
                  <c:pt idx="11">
                    <c:v>F5</c:v>
                  </c:pt>
                  <c:pt idx="12">
                    <c:v>E5</c:v>
                  </c:pt>
                  <c:pt idx="13">
                    <c:v>D5</c:v>
                  </c:pt>
                  <c:pt idx="14">
                    <c:v>C5</c:v>
                  </c:pt>
                  <c:pt idx="15">
                    <c:v>B4</c:v>
                  </c:pt>
                  <c:pt idx="16">
                    <c:v>A4</c:v>
                  </c:pt>
                  <c:pt idx="17">
                    <c:v>G4</c:v>
                  </c:pt>
                  <c:pt idx="18">
                    <c:v>F4</c:v>
                  </c:pt>
                  <c:pt idx="19">
                    <c:v>E4</c:v>
                  </c:pt>
                  <c:pt idx="20">
                    <c:v>D4</c:v>
                  </c:pt>
                  <c:pt idx="21">
                    <c:v>C4</c:v>
                  </c:pt>
                  <c:pt idx="22">
                    <c:v>B3</c:v>
                  </c:pt>
                  <c:pt idx="23">
                    <c:v>A3</c:v>
                  </c:pt>
                  <c:pt idx="24">
                    <c:v>G3</c:v>
                  </c:pt>
                  <c:pt idx="25">
                    <c:v>F3</c:v>
                  </c:pt>
                  <c:pt idx="26">
                    <c:v>E3</c:v>
                  </c:pt>
                  <c:pt idx="27">
                    <c:v>D3</c:v>
                  </c:pt>
                  <c:pt idx="28">
                    <c:v>C3</c:v>
                  </c:pt>
                  <c:pt idx="29">
                    <c:v>B2</c:v>
                  </c:pt>
                  <c:pt idx="30">
                    <c:v>A2</c:v>
                  </c:pt>
                  <c:pt idx="31">
                    <c:v>G2</c:v>
                  </c:pt>
                  <c:pt idx="32">
                    <c:v>F2</c:v>
                  </c:pt>
                  <c:pt idx="33">
                    <c:v>E2</c:v>
                  </c:pt>
                  <c:pt idx="34">
                    <c:v>D2</c:v>
                  </c:pt>
                  <c:pt idx="35">
                    <c:v>C2</c:v>
                  </c:pt>
                  <c:pt idx="36">
                    <c:v>B1</c:v>
                  </c:pt>
                  <c:pt idx="37">
                    <c:v>A1</c:v>
                  </c:pt>
                  <c:pt idx="38">
                    <c:v>G1</c:v>
                  </c:pt>
                  <c:pt idx="39">
                    <c:v>F1</c:v>
                  </c:pt>
                  <c:pt idx="40">
                    <c:v>E1</c:v>
                  </c:pt>
                  <c:pt idx="41">
                    <c:v>D1</c:v>
                  </c:pt>
                  <c:pt idx="42">
                    <c:v>C1</c:v>
                  </c:pt>
                </c:lvl>
                <c:lvl>
                  <c:pt idx="0">
                    <c:v>00</c:v>
                  </c:pt>
                  <c:pt idx="1">
                    <c:v>0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</c:lvl>
              </c:multiLvlStrCache>
            </c:multiLvlStrRef>
          </c:cat>
          <c:val>
            <c:numRef>
              <c:f>Auswahl!$AH$6:$AH$48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D-46B8-994D-91E9A6383C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342624"/>
        <c:axId val="798343168"/>
      </c:lineChart>
      <c:catAx>
        <c:axId val="79834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43168"/>
        <c:crosses val="autoZero"/>
        <c:auto val="1"/>
        <c:lblAlgn val="ctr"/>
        <c:lblOffset val="100"/>
        <c:noMultiLvlLbl val="0"/>
      </c:catAx>
      <c:valAx>
        <c:axId val="79834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latin typeface="Arial" panose="020B0604020202020204" pitchFamily="34" charset="0"/>
                    <a:cs typeface="Arial" panose="020B0604020202020204" pitchFamily="34" charset="0"/>
                  </a:rPr>
                  <a:t>Belastungsgrenze in %</a:t>
                </a:r>
                <a:endParaRPr lang="de-DE" sz="1200"/>
              </a:p>
            </c:rich>
          </c:tx>
          <c:layout>
            <c:manualLayout>
              <c:xMode val="edge"/>
              <c:yMode val="edge"/>
              <c:x val="3.2819128724689145E-2"/>
              <c:y val="0.266955995049113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4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5336918169127"/>
          <c:y val="0.23687328353678549"/>
          <c:w val="0.15974906415386603"/>
          <c:h val="0.161274589840149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CheckBox" fmlaLink="$AF$6" lockText="1"/>
</file>

<file path=xl/ctrlProps/ctrlProp10.xml><?xml version="1.0" encoding="utf-8"?>
<formControlPr xmlns="http://schemas.microsoft.com/office/spreadsheetml/2009/9/main" objectType="CheckBox" fmlaLink="$AF$15" lockText="1"/>
</file>

<file path=xl/ctrlProps/ctrlProp100.xml><?xml version="1.0" encoding="utf-8"?>
<formControlPr xmlns="http://schemas.microsoft.com/office/spreadsheetml/2009/9/main" objectType="CheckBox" fmlaLink="$AH$19" lockText="1"/>
</file>

<file path=xl/ctrlProps/ctrlProp101.xml><?xml version="1.0" encoding="utf-8"?>
<formControlPr xmlns="http://schemas.microsoft.com/office/spreadsheetml/2009/9/main" objectType="CheckBox" fmlaLink="$AH$20" lockText="1"/>
</file>

<file path=xl/ctrlProps/ctrlProp102.xml><?xml version="1.0" encoding="utf-8"?>
<formControlPr xmlns="http://schemas.microsoft.com/office/spreadsheetml/2009/9/main" objectType="CheckBox" fmlaLink="$AH$21" lockText="1"/>
</file>

<file path=xl/ctrlProps/ctrlProp103.xml><?xml version="1.0" encoding="utf-8"?>
<formControlPr xmlns="http://schemas.microsoft.com/office/spreadsheetml/2009/9/main" objectType="CheckBox" fmlaLink="$AH$22" lockText="1"/>
</file>

<file path=xl/ctrlProps/ctrlProp104.xml><?xml version="1.0" encoding="utf-8"?>
<formControlPr xmlns="http://schemas.microsoft.com/office/spreadsheetml/2009/9/main" objectType="CheckBox" fmlaLink="$AH$23" lockText="1"/>
</file>

<file path=xl/ctrlProps/ctrlProp105.xml><?xml version="1.0" encoding="utf-8"?>
<formControlPr xmlns="http://schemas.microsoft.com/office/spreadsheetml/2009/9/main" objectType="CheckBox" fmlaLink="$AH$24" lockText="1"/>
</file>

<file path=xl/ctrlProps/ctrlProp106.xml><?xml version="1.0" encoding="utf-8"?>
<formControlPr xmlns="http://schemas.microsoft.com/office/spreadsheetml/2009/9/main" objectType="CheckBox" fmlaLink="$AH$25" lockText="1"/>
</file>

<file path=xl/ctrlProps/ctrlProp107.xml><?xml version="1.0" encoding="utf-8"?>
<formControlPr xmlns="http://schemas.microsoft.com/office/spreadsheetml/2009/9/main" objectType="CheckBox" fmlaLink="$AH$26" lockText="1"/>
</file>

<file path=xl/ctrlProps/ctrlProp108.xml><?xml version="1.0" encoding="utf-8"?>
<formControlPr xmlns="http://schemas.microsoft.com/office/spreadsheetml/2009/9/main" objectType="CheckBox" fmlaLink="$AH$27" lockText="1"/>
</file>

<file path=xl/ctrlProps/ctrlProp109.xml><?xml version="1.0" encoding="utf-8"?>
<formControlPr xmlns="http://schemas.microsoft.com/office/spreadsheetml/2009/9/main" objectType="CheckBox" fmlaLink="$AH$28" lockText="1"/>
</file>

<file path=xl/ctrlProps/ctrlProp11.xml><?xml version="1.0" encoding="utf-8"?>
<formControlPr xmlns="http://schemas.microsoft.com/office/spreadsheetml/2009/9/main" objectType="CheckBox" fmlaLink="$AF$16" lockText="1"/>
</file>

<file path=xl/ctrlProps/ctrlProp110.xml><?xml version="1.0" encoding="utf-8"?>
<formControlPr xmlns="http://schemas.microsoft.com/office/spreadsheetml/2009/9/main" objectType="CheckBox" fmlaLink="$AH$29" lockText="1"/>
</file>

<file path=xl/ctrlProps/ctrlProp111.xml><?xml version="1.0" encoding="utf-8"?>
<formControlPr xmlns="http://schemas.microsoft.com/office/spreadsheetml/2009/9/main" objectType="CheckBox" fmlaLink="$AH$30" lockText="1"/>
</file>

<file path=xl/ctrlProps/ctrlProp112.xml><?xml version="1.0" encoding="utf-8"?>
<formControlPr xmlns="http://schemas.microsoft.com/office/spreadsheetml/2009/9/main" objectType="CheckBox" fmlaLink="$AH$31" lockText="1"/>
</file>

<file path=xl/ctrlProps/ctrlProp113.xml><?xml version="1.0" encoding="utf-8"?>
<formControlPr xmlns="http://schemas.microsoft.com/office/spreadsheetml/2009/9/main" objectType="CheckBox" fmlaLink="$AH$32" lockText="1"/>
</file>

<file path=xl/ctrlProps/ctrlProp114.xml><?xml version="1.0" encoding="utf-8"?>
<formControlPr xmlns="http://schemas.microsoft.com/office/spreadsheetml/2009/9/main" objectType="CheckBox" fmlaLink="$AH$33" lockText="1"/>
</file>

<file path=xl/ctrlProps/ctrlProp115.xml><?xml version="1.0" encoding="utf-8"?>
<formControlPr xmlns="http://schemas.microsoft.com/office/spreadsheetml/2009/9/main" objectType="CheckBox" fmlaLink="$AH$34" lockText="1"/>
</file>

<file path=xl/ctrlProps/ctrlProp116.xml><?xml version="1.0" encoding="utf-8"?>
<formControlPr xmlns="http://schemas.microsoft.com/office/spreadsheetml/2009/9/main" objectType="CheckBox" fmlaLink="$AH$35" lockText="1"/>
</file>

<file path=xl/ctrlProps/ctrlProp117.xml><?xml version="1.0" encoding="utf-8"?>
<formControlPr xmlns="http://schemas.microsoft.com/office/spreadsheetml/2009/9/main" objectType="CheckBox" fmlaLink="$AH$36" lockText="1"/>
</file>

<file path=xl/ctrlProps/ctrlProp118.xml><?xml version="1.0" encoding="utf-8"?>
<formControlPr xmlns="http://schemas.microsoft.com/office/spreadsheetml/2009/9/main" objectType="CheckBox" fmlaLink="$AH$37" lockText="1"/>
</file>

<file path=xl/ctrlProps/ctrlProp119.xml><?xml version="1.0" encoding="utf-8"?>
<formControlPr xmlns="http://schemas.microsoft.com/office/spreadsheetml/2009/9/main" objectType="CheckBox" fmlaLink="$AH$38" lockText="1"/>
</file>

<file path=xl/ctrlProps/ctrlProp12.xml><?xml version="1.0" encoding="utf-8"?>
<formControlPr xmlns="http://schemas.microsoft.com/office/spreadsheetml/2009/9/main" objectType="CheckBox" fmlaLink="$AF$17" lockText="1"/>
</file>

<file path=xl/ctrlProps/ctrlProp120.xml><?xml version="1.0" encoding="utf-8"?>
<formControlPr xmlns="http://schemas.microsoft.com/office/spreadsheetml/2009/9/main" objectType="CheckBox" fmlaLink="$AH$39" lockText="1"/>
</file>

<file path=xl/ctrlProps/ctrlProp121.xml><?xml version="1.0" encoding="utf-8"?>
<formControlPr xmlns="http://schemas.microsoft.com/office/spreadsheetml/2009/9/main" objectType="CheckBox" fmlaLink="$AH$40" lockText="1"/>
</file>

<file path=xl/ctrlProps/ctrlProp122.xml><?xml version="1.0" encoding="utf-8"?>
<formControlPr xmlns="http://schemas.microsoft.com/office/spreadsheetml/2009/9/main" objectType="CheckBox" fmlaLink="$AH$41" lockText="1"/>
</file>

<file path=xl/ctrlProps/ctrlProp123.xml><?xml version="1.0" encoding="utf-8"?>
<formControlPr xmlns="http://schemas.microsoft.com/office/spreadsheetml/2009/9/main" objectType="CheckBox" fmlaLink="$AH$42" lockText="1"/>
</file>

<file path=xl/ctrlProps/ctrlProp124.xml><?xml version="1.0" encoding="utf-8"?>
<formControlPr xmlns="http://schemas.microsoft.com/office/spreadsheetml/2009/9/main" objectType="CheckBox" fmlaLink="$AH$43" lockText="1"/>
</file>

<file path=xl/ctrlProps/ctrlProp125.xml><?xml version="1.0" encoding="utf-8"?>
<formControlPr xmlns="http://schemas.microsoft.com/office/spreadsheetml/2009/9/main" objectType="CheckBox" fmlaLink="$AH$44" lockText="1"/>
</file>

<file path=xl/ctrlProps/ctrlProp126.xml><?xml version="1.0" encoding="utf-8"?>
<formControlPr xmlns="http://schemas.microsoft.com/office/spreadsheetml/2009/9/main" objectType="CheckBox" fmlaLink="$AH$45" lockText="1"/>
</file>

<file path=xl/ctrlProps/ctrlProp127.xml><?xml version="1.0" encoding="utf-8"?>
<formControlPr xmlns="http://schemas.microsoft.com/office/spreadsheetml/2009/9/main" objectType="CheckBox" fmlaLink="$AH$46" lockText="1"/>
</file>

<file path=xl/ctrlProps/ctrlProp128.xml><?xml version="1.0" encoding="utf-8"?>
<formControlPr xmlns="http://schemas.microsoft.com/office/spreadsheetml/2009/9/main" objectType="CheckBox" fmlaLink="$AH$47" lockText="1"/>
</file>

<file path=xl/ctrlProps/ctrlProp129.xml><?xml version="1.0" encoding="utf-8"?>
<formControlPr xmlns="http://schemas.microsoft.com/office/spreadsheetml/2009/9/main" objectType="CheckBox" fmlaLink="$AH$48" lockText="1"/>
</file>

<file path=xl/ctrlProps/ctrlProp13.xml><?xml version="1.0" encoding="utf-8"?>
<formControlPr xmlns="http://schemas.microsoft.com/office/spreadsheetml/2009/9/main" objectType="CheckBox" fmlaLink="$AF$18" lockText="1"/>
</file>

<file path=xl/ctrlProps/ctrlProp130.xml><?xml version="1.0" encoding="utf-8"?>
<formControlPr xmlns="http://schemas.microsoft.com/office/spreadsheetml/2009/9/main" objectType="CheckBox" fmlaLink="$AI$6" lockText="1"/>
</file>

<file path=xl/ctrlProps/ctrlProp131.xml><?xml version="1.0" encoding="utf-8"?>
<formControlPr xmlns="http://schemas.microsoft.com/office/spreadsheetml/2009/9/main" objectType="CheckBox" fmlaLink="$AI$7" lockText="1"/>
</file>

<file path=xl/ctrlProps/ctrlProp132.xml><?xml version="1.0" encoding="utf-8"?>
<formControlPr xmlns="http://schemas.microsoft.com/office/spreadsheetml/2009/9/main" objectType="CheckBox" fmlaLink="$AI$8" lockText="1"/>
</file>

<file path=xl/ctrlProps/ctrlProp133.xml><?xml version="1.0" encoding="utf-8"?>
<formControlPr xmlns="http://schemas.microsoft.com/office/spreadsheetml/2009/9/main" objectType="CheckBox" fmlaLink="$AI$9" lockText="1"/>
</file>

<file path=xl/ctrlProps/ctrlProp134.xml><?xml version="1.0" encoding="utf-8"?>
<formControlPr xmlns="http://schemas.microsoft.com/office/spreadsheetml/2009/9/main" objectType="CheckBox" fmlaLink="$AI$10" lockText="1"/>
</file>

<file path=xl/ctrlProps/ctrlProp135.xml><?xml version="1.0" encoding="utf-8"?>
<formControlPr xmlns="http://schemas.microsoft.com/office/spreadsheetml/2009/9/main" objectType="CheckBox" checked="Checked" fmlaLink="$AI$11" lockText="1"/>
</file>

<file path=xl/ctrlProps/ctrlProp136.xml><?xml version="1.0" encoding="utf-8"?>
<formControlPr xmlns="http://schemas.microsoft.com/office/spreadsheetml/2009/9/main" objectType="CheckBox" fmlaLink="$AI$12" lockText="1"/>
</file>

<file path=xl/ctrlProps/ctrlProp137.xml><?xml version="1.0" encoding="utf-8"?>
<formControlPr xmlns="http://schemas.microsoft.com/office/spreadsheetml/2009/9/main" objectType="CheckBox" fmlaLink="$AI$13" lockText="1"/>
</file>

<file path=xl/ctrlProps/ctrlProp138.xml><?xml version="1.0" encoding="utf-8"?>
<formControlPr xmlns="http://schemas.microsoft.com/office/spreadsheetml/2009/9/main" objectType="CheckBox" fmlaLink="$AI$14" lockText="1"/>
</file>

<file path=xl/ctrlProps/ctrlProp139.xml><?xml version="1.0" encoding="utf-8"?>
<formControlPr xmlns="http://schemas.microsoft.com/office/spreadsheetml/2009/9/main" objectType="CheckBox" fmlaLink="$AI$15" lockText="1"/>
</file>

<file path=xl/ctrlProps/ctrlProp14.xml><?xml version="1.0" encoding="utf-8"?>
<formControlPr xmlns="http://schemas.microsoft.com/office/spreadsheetml/2009/9/main" objectType="CheckBox" fmlaLink="$AF$19" lockText="1"/>
</file>

<file path=xl/ctrlProps/ctrlProp140.xml><?xml version="1.0" encoding="utf-8"?>
<formControlPr xmlns="http://schemas.microsoft.com/office/spreadsheetml/2009/9/main" objectType="CheckBox" fmlaLink="$AI$16" lockText="1"/>
</file>

<file path=xl/ctrlProps/ctrlProp141.xml><?xml version="1.0" encoding="utf-8"?>
<formControlPr xmlns="http://schemas.microsoft.com/office/spreadsheetml/2009/9/main" objectType="CheckBox" fmlaLink="$AI$17" lockText="1"/>
</file>

<file path=xl/ctrlProps/ctrlProp142.xml><?xml version="1.0" encoding="utf-8"?>
<formControlPr xmlns="http://schemas.microsoft.com/office/spreadsheetml/2009/9/main" objectType="CheckBox" fmlaLink="$AI$18" lockText="1"/>
</file>

<file path=xl/ctrlProps/ctrlProp143.xml><?xml version="1.0" encoding="utf-8"?>
<formControlPr xmlns="http://schemas.microsoft.com/office/spreadsheetml/2009/9/main" objectType="CheckBox" fmlaLink="$AI$19" lockText="1"/>
</file>

<file path=xl/ctrlProps/ctrlProp144.xml><?xml version="1.0" encoding="utf-8"?>
<formControlPr xmlns="http://schemas.microsoft.com/office/spreadsheetml/2009/9/main" objectType="CheckBox" fmlaLink="$AI$20" lockText="1"/>
</file>

<file path=xl/ctrlProps/ctrlProp145.xml><?xml version="1.0" encoding="utf-8"?>
<formControlPr xmlns="http://schemas.microsoft.com/office/spreadsheetml/2009/9/main" objectType="CheckBox" fmlaLink="$AI$21" lockText="1"/>
</file>

<file path=xl/ctrlProps/ctrlProp146.xml><?xml version="1.0" encoding="utf-8"?>
<formControlPr xmlns="http://schemas.microsoft.com/office/spreadsheetml/2009/9/main" objectType="CheckBox" fmlaLink="$AI$22" lockText="1"/>
</file>

<file path=xl/ctrlProps/ctrlProp147.xml><?xml version="1.0" encoding="utf-8"?>
<formControlPr xmlns="http://schemas.microsoft.com/office/spreadsheetml/2009/9/main" objectType="CheckBox" fmlaLink="$AI$23" lockText="1"/>
</file>

<file path=xl/ctrlProps/ctrlProp148.xml><?xml version="1.0" encoding="utf-8"?>
<formControlPr xmlns="http://schemas.microsoft.com/office/spreadsheetml/2009/9/main" objectType="CheckBox" fmlaLink="$AI$24" lockText="1"/>
</file>

<file path=xl/ctrlProps/ctrlProp149.xml><?xml version="1.0" encoding="utf-8"?>
<formControlPr xmlns="http://schemas.microsoft.com/office/spreadsheetml/2009/9/main" objectType="CheckBox" fmlaLink="$AI$25" lockText="1"/>
</file>

<file path=xl/ctrlProps/ctrlProp15.xml><?xml version="1.0" encoding="utf-8"?>
<formControlPr xmlns="http://schemas.microsoft.com/office/spreadsheetml/2009/9/main" objectType="CheckBox" fmlaLink="$AF$20" lockText="1"/>
</file>

<file path=xl/ctrlProps/ctrlProp150.xml><?xml version="1.0" encoding="utf-8"?>
<formControlPr xmlns="http://schemas.microsoft.com/office/spreadsheetml/2009/9/main" objectType="CheckBox" fmlaLink="$AI$26" lockText="1"/>
</file>

<file path=xl/ctrlProps/ctrlProp151.xml><?xml version="1.0" encoding="utf-8"?>
<formControlPr xmlns="http://schemas.microsoft.com/office/spreadsheetml/2009/9/main" objectType="CheckBox" fmlaLink="$AI$27" lockText="1"/>
</file>

<file path=xl/ctrlProps/ctrlProp152.xml><?xml version="1.0" encoding="utf-8"?>
<formControlPr xmlns="http://schemas.microsoft.com/office/spreadsheetml/2009/9/main" objectType="CheckBox" fmlaLink="$AI$28" lockText="1"/>
</file>

<file path=xl/ctrlProps/ctrlProp153.xml><?xml version="1.0" encoding="utf-8"?>
<formControlPr xmlns="http://schemas.microsoft.com/office/spreadsheetml/2009/9/main" objectType="CheckBox" fmlaLink="$AI$29" lockText="1"/>
</file>

<file path=xl/ctrlProps/ctrlProp154.xml><?xml version="1.0" encoding="utf-8"?>
<formControlPr xmlns="http://schemas.microsoft.com/office/spreadsheetml/2009/9/main" objectType="CheckBox" fmlaLink="$AI$30" lockText="1"/>
</file>

<file path=xl/ctrlProps/ctrlProp155.xml><?xml version="1.0" encoding="utf-8"?>
<formControlPr xmlns="http://schemas.microsoft.com/office/spreadsheetml/2009/9/main" objectType="CheckBox" fmlaLink="$AI$31" lockText="1"/>
</file>

<file path=xl/ctrlProps/ctrlProp156.xml><?xml version="1.0" encoding="utf-8"?>
<formControlPr xmlns="http://schemas.microsoft.com/office/spreadsheetml/2009/9/main" objectType="CheckBox" fmlaLink="$AI$32" lockText="1"/>
</file>

<file path=xl/ctrlProps/ctrlProp157.xml><?xml version="1.0" encoding="utf-8"?>
<formControlPr xmlns="http://schemas.microsoft.com/office/spreadsheetml/2009/9/main" objectType="CheckBox" fmlaLink="$AI$33" lockText="1"/>
</file>

<file path=xl/ctrlProps/ctrlProp158.xml><?xml version="1.0" encoding="utf-8"?>
<formControlPr xmlns="http://schemas.microsoft.com/office/spreadsheetml/2009/9/main" objectType="CheckBox" fmlaLink="$AI$34" lockText="1"/>
</file>

<file path=xl/ctrlProps/ctrlProp159.xml><?xml version="1.0" encoding="utf-8"?>
<formControlPr xmlns="http://schemas.microsoft.com/office/spreadsheetml/2009/9/main" objectType="CheckBox" fmlaLink="$AI$35" lockText="1"/>
</file>

<file path=xl/ctrlProps/ctrlProp16.xml><?xml version="1.0" encoding="utf-8"?>
<formControlPr xmlns="http://schemas.microsoft.com/office/spreadsheetml/2009/9/main" objectType="CheckBox" fmlaLink="$AF$21" lockText="1"/>
</file>

<file path=xl/ctrlProps/ctrlProp160.xml><?xml version="1.0" encoding="utf-8"?>
<formControlPr xmlns="http://schemas.microsoft.com/office/spreadsheetml/2009/9/main" objectType="CheckBox" fmlaLink="$AI$36" lockText="1"/>
</file>

<file path=xl/ctrlProps/ctrlProp161.xml><?xml version="1.0" encoding="utf-8"?>
<formControlPr xmlns="http://schemas.microsoft.com/office/spreadsheetml/2009/9/main" objectType="CheckBox" fmlaLink="$AI$37" lockText="1"/>
</file>

<file path=xl/ctrlProps/ctrlProp162.xml><?xml version="1.0" encoding="utf-8"?>
<formControlPr xmlns="http://schemas.microsoft.com/office/spreadsheetml/2009/9/main" objectType="CheckBox" fmlaLink="$AI$38" lockText="1"/>
</file>

<file path=xl/ctrlProps/ctrlProp163.xml><?xml version="1.0" encoding="utf-8"?>
<formControlPr xmlns="http://schemas.microsoft.com/office/spreadsheetml/2009/9/main" objectType="CheckBox" fmlaLink="$AI$39" lockText="1"/>
</file>

<file path=xl/ctrlProps/ctrlProp164.xml><?xml version="1.0" encoding="utf-8"?>
<formControlPr xmlns="http://schemas.microsoft.com/office/spreadsheetml/2009/9/main" objectType="CheckBox" fmlaLink="$AI$40" lockText="1"/>
</file>

<file path=xl/ctrlProps/ctrlProp165.xml><?xml version="1.0" encoding="utf-8"?>
<formControlPr xmlns="http://schemas.microsoft.com/office/spreadsheetml/2009/9/main" objectType="CheckBox" fmlaLink="$AI$41" lockText="1"/>
</file>

<file path=xl/ctrlProps/ctrlProp166.xml><?xml version="1.0" encoding="utf-8"?>
<formControlPr xmlns="http://schemas.microsoft.com/office/spreadsheetml/2009/9/main" objectType="CheckBox" fmlaLink="$AI$42" lockText="1"/>
</file>

<file path=xl/ctrlProps/ctrlProp167.xml><?xml version="1.0" encoding="utf-8"?>
<formControlPr xmlns="http://schemas.microsoft.com/office/spreadsheetml/2009/9/main" objectType="CheckBox" fmlaLink="$AI$43" lockText="1"/>
</file>

<file path=xl/ctrlProps/ctrlProp168.xml><?xml version="1.0" encoding="utf-8"?>
<formControlPr xmlns="http://schemas.microsoft.com/office/spreadsheetml/2009/9/main" objectType="CheckBox" fmlaLink="$AI$44" lockText="1"/>
</file>

<file path=xl/ctrlProps/ctrlProp169.xml><?xml version="1.0" encoding="utf-8"?>
<formControlPr xmlns="http://schemas.microsoft.com/office/spreadsheetml/2009/9/main" objectType="CheckBox" fmlaLink="$AI$45" lockText="1"/>
</file>

<file path=xl/ctrlProps/ctrlProp17.xml><?xml version="1.0" encoding="utf-8"?>
<formControlPr xmlns="http://schemas.microsoft.com/office/spreadsheetml/2009/9/main" objectType="CheckBox" fmlaLink="$AF$22" lockText="1"/>
</file>

<file path=xl/ctrlProps/ctrlProp170.xml><?xml version="1.0" encoding="utf-8"?>
<formControlPr xmlns="http://schemas.microsoft.com/office/spreadsheetml/2009/9/main" objectType="CheckBox" fmlaLink="$AI$46" lockText="1"/>
</file>

<file path=xl/ctrlProps/ctrlProp171.xml><?xml version="1.0" encoding="utf-8"?>
<formControlPr xmlns="http://schemas.microsoft.com/office/spreadsheetml/2009/9/main" objectType="CheckBox" fmlaLink="$AI$47" lockText="1"/>
</file>

<file path=xl/ctrlProps/ctrlProp172.xml><?xml version="1.0" encoding="utf-8"?>
<formControlPr xmlns="http://schemas.microsoft.com/office/spreadsheetml/2009/9/main" objectType="CheckBox" fmlaLink="$AI$48" lockText="1"/>
</file>

<file path=xl/ctrlProps/ctrlProp18.xml><?xml version="1.0" encoding="utf-8"?>
<formControlPr xmlns="http://schemas.microsoft.com/office/spreadsheetml/2009/9/main" objectType="CheckBox" fmlaLink="$AF$23" lockText="1"/>
</file>

<file path=xl/ctrlProps/ctrlProp19.xml><?xml version="1.0" encoding="utf-8"?>
<formControlPr xmlns="http://schemas.microsoft.com/office/spreadsheetml/2009/9/main" objectType="CheckBox" fmlaLink="$AF$24" lockText="1"/>
</file>

<file path=xl/ctrlProps/ctrlProp2.xml><?xml version="1.0" encoding="utf-8"?>
<formControlPr xmlns="http://schemas.microsoft.com/office/spreadsheetml/2009/9/main" objectType="CheckBox" fmlaLink="$AF$7" lockText="1"/>
</file>

<file path=xl/ctrlProps/ctrlProp20.xml><?xml version="1.0" encoding="utf-8"?>
<formControlPr xmlns="http://schemas.microsoft.com/office/spreadsheetml/2009/9/main" objectType="CheckBox" fmlaLink="$AF$25" lockText="1"/>
</file>

<file path=xl/ctrlProps/ctrlProp21.xml><?xml version="1.0" encoding="utf-8"?>
<formControlPr xmlns="http://schemas.microsoft.com/office/spreadsheetml/2009/9/main" objectType="CheckBox" fmlaLink="$AF$26" lockText="1"/>
</file>

<file path=xl/ctrlProps/ctrlProp22.xml><?xml version="1.0" encoding="utf-8"?>
<formControlPr xmlns="http://schemas.microsoft.com/office/spreadsheetml/2009/9/main" objectType="CheckBox" fmlaLink="$AF$27" lockText="1"/>
</file>

<file path=xl/ctrlProps/ctrlProp23.xml><?xml version="1.0" encoding="utf-8"?>
<formControlPr xmlns="http://schemas.microsoft.com/office/spreadsheetml/2009/9/main" objectType="CheckBox" fmlaLink="$AF$28" lockText="1"/>
</file>

<file path=xl/ctrlProps/ctrlProp24.xml><?xml version="1.0" encoding="utf-8"?>
<formControlPr xmlns="http://schemas.microsoft.com/office/spreadsheetml/2009/9/main" objectType="CheckBox" fmlaLink="$AF$29" lockText="1"/>
</file>

<file path=xl/ctrlProps/ctrlProp25.xml><?xml version="1.0" encoding="utf-8"?>
<formControlPr xmlns="http://schemas.microsoft.com/office/spreadsheetml/2009/9/main" objectType="CheckBox" fmlaLink="$AF$30" lockText="1"/>
</file>

<file path=xl/ctrlProps/ctrlProp26.xml><?xml version="1.0" encoding="utf-8"?>
<formControlPr xmlns="http://schemas.microsoft.com/office/spreadsheetml/2009/9/main" objectType="CheckBox" fmlaLink="$AF$31" lockText="1"/>
</file>

<file path=xl/ctrlProps/ctrlProp27.xml><?xml version="1.0" encoding="utf-8"?>
<formControlPr xmlns="http://schemas.microsoft.com/office/spreadsheetml/2009/9/main" objectType="CheckBox" fmlaLink="$AF$32" lockText="1"/>
</file>

<file path=xl/ctrlProps/ctrlProp28.xml><?xml version="1.0" encoding="utf-8"?>
<formControlPr xmlns="http://schemas.microsoft.com/office/spreadsheetml/2009/9/main" objectType="CheckBox" fmlaLink="$AF$33" lockText="1"/>
</file>

<file path=xl/ctrlProps/ctrlProp29.xml><?xml version="1.0" encoding="utf-8"?>
<formControlPr xmlns="http://schemas.microsoft.com/office/spreadsheetml/2009/9/main" objectType="CheckBox" fmlaLink="$AF$34" lockText="1"/>
</file>

<file path=xl/ctrlProps/ctrlProp3.xml><?xml version="1.0" encoding="utf-8"?>
<formControlPr xmlns="http://schemas.microsoft.com/office/spreadsheetml/2009/9/main" objectType="CheckBox" fmlaLink="$AF$8" lockText="1"/>
</file>

<file path=xl/ctrlProps/ctrlProp30.xml><?xml version="1.0" encoding="utf-8"?>
<formControlPr xmlns="http://schemas.microsoft.com/office/spreadsheetml/2009/9/main" objectType="CheckBox" fmlaLink="$AF$35" lockText="1"/>
</file>

<file path=xl/ctrlProps/ctrlProp31.xml><?xml version="1.0" encoding="utf-8"?>
<formControlPr xmlns="http://schemas.microsoft.com/office/spreadsheetml/2009/9/main" objectType="CheckBox" fmlaLink="$AF$36" lockText="1"/>
</file>

<file path=xl/ctrlProps/ctrlProp32.xml><?xml version="1.0" encoding="utf-8"?>
<formControlPr xmlns="http://schemas.microsoft.com/office/spreadsheetml/2009/9/main" objectType="CheckBox" fmlaLink="$AF$37" lockText="1"/>
</file>

<file path=xl/ctrlProps/ctrlProp33.xml><?xml version="1.0" encoding="utf-8"?>
<formControlPr xmlns="http://schemas.microsoft.com/office/spreadsheetml/2009/9/main" objectType="CheckBox" fmlaLink="$AF$38" lockText="1"/>
</file>

<file path=xl/ctrlProps/ctrlProp34.xml><?xml version="1.0" encoding="utf-8"?>
<formControlPr xmlns="http://schemas.microsoft.com/office/spreadsheetml/2009/9/main" objectType="CheckBox" fmlaLink="$AF$39" lockText="1"/>
</file>

<file path=xl/ctrlProps/ctrlProp35.xml><?xml version="1.0" encoding="utf-8"?>
<formControlPr xmlns="http://schemas.microsoft.com/office/spreadsheetml/2009/9/main" objectType="CheckBox" fmlaLink="$AF$40" lockText="1"/>
</file>

<file path=xl/ctrlProps/ctrlProp36.xml><?xml version="1.0" encoding="utf-8"?>
<formControlPr xmlns="http://schemas.microsoft.com/office/spreadsheetml/2009/9/main" objectType="CheckBox" fmlaLink="$AF$41" lockText="1"/>
</file>

<file path=xl/ctrlProps/ctrlProp37.xml><?xml version="1.0" encoding="utf-8"?>
<formControlPr xmlns="http://schemas.microsoft.com/office/spreadsheetml/2009/9/main" objectType="CheckBox" fmlaLink="$AF$42" lockText="1"/>
</file>

<file path=xl/ctrlProps/ctrlProp38.xml><?xml version="1.0" encoding="utf-8"?>
<formControlPr xmlns="http://schemas.microsoft.com/office/spreadsheetml/2009/9/main" objectType="CheckBox" fmlaLink="$AF$43" lockText="1"/>
</file>

<file path=xl/ctrlProps/ctrlProp39.xml><?xml version="1.0" encoding="utf-8"?>
<formControlPr xmlns="http://schemas.microsoft.com/office/spreadsheetml/2009/9/main" objectType="CheckBox" fmlaLink="$AF$44" lockText="1"/>
</file>

<file path=xl/ctrlProps/ctrlProp4.xml><?xml version="1.0" encoding="utf-8"?>
<formControlPr xmlns="http://schemas.microsoft.com/office/spreadsheetml/2009/9/main" objectType="CheckBox" fmlaLink="$AF$9" lockText="1"/>
</file>

<file path=xl/ctrlProps/ctrlProp40.xml><?xml version="1.0" encoding="utf-8"?>
<formControlPr xmlns="http://schemas.microsoft.com/office/spreadsheetml/2009/9/main" objectType="CheckBox" fmlaLink="$AF$45" lockText="1"/>
</file>

<file path=xl/ctrlProps/ctrlProp41.xml><?xml version="1.0" encoding="utf-8"?>
<formControlPr xmlns="http://schemas.microsoft.com/office/spreadsheetml/2009/9/main" objectType="CheckBox" fmlaLink="$AF$46" lockText="1"/>
</file>

<file path=xl/ctrlProps/ctrlProp42.xml><?xml version="1.0" encoding="utf-8"?>
<formControlPr xmlns="http://schemas.microsoft.com/office/spreadsheetml/2009/9/main" objectType="CheckBox" fmlaLink="$AF$47" lockText="1"/>
</file>

<file path=xl/ctrlProps/ctrlProp43.xml><?xml version="1.0" encoding="utf-8"?>
<formControlPr xmlns="http://schemas.microsoft.com/office/spreadsheetml/2009/9/main" objectType="CheckBox" fmlaLink="$AF$48" lockText="1"/>
</file>

<file path=xl/ctrlProps/ctrlProp44.xml><?xml version="1.0" encoding="utf-8"?>
<formControlPr xmlns="http://schemas.microsoft.com/office/spreadsheetml/2009/9/main" objectType="CheckBox" fmlaLink="$AG$6" lockText="1"/>
</file>

<file path=xl/ctrlProps/ctrlProp45.xml><?xml version="1.0" encoding="utf-8"?>
<formControlPr xmlns="http://schemas.microsoft.com/office/spreadsheetml/2009/9/main" objectType="CheckBox" fmlaLink="$AG$7" lockText="1"/>
</file>

<file path=xl/ctrlProps/ctrlProp46.xml><?xml version="1.0" encoding="utf-8"?>
<formControlPr xmlns="http://schemas.microsoft.com/office/spreadsheetml/2009/9/main" objectType="CheckBox" fmlaLink="$AG$8" lockText="1"/>
</file>

<file path=xl/ctrlProps/ctrlProp47.xml><?xml version="1.0" encoding="utf-8"?>
<formControlPr xmlns="http://schemas.microsoft.com/office/spreadsheetml/2009/9/main" objectType="CheckBox" fmlaLink="$AG$9" lockText="1"/>
</file>

<file path=xl/ctrlProps/ctrlProp48.xml><?xml version="1.0" encoding="utf-8"?>
<formControlPr xmlns="http://schemas.microsoft.com/office/spreadsheetml/2009/9/main" objectType="CheckBox" fmlaLink="$AG$10" lockText="1"/>
</file>

<file path=xl/ctrlProps/ctrlProp49.xml><?xml version="1.0" encoding="utf-8"?>
<formControlPr xmlns="http://schemas.microsoft.com/office/spreadsheetml/2009/9/main" objectType="CheckBox" fmlaLink="$AG$11" lockText="1"/>
</file>

<file path=xl/ctrlProps/ctrlProp5.xml><?xml version="1.0" encoding="utf-8"?>
<formControlPr xmlns="http://schemas.microsoft.com/office/spreadsheetml/2009/9/main" objectType="CheckBox" fmlaLink="$AF$10" lockText="1"/>
</file>

<file path=xl/ctrlProps/ctrlProp50.xml><?xml version="1.0" encoding="utf-8"?>
<formControlPr xmlns="http://schemas.microsoft.com/office/spreadsheetml/2009/9/main" objectType="CheckBox" fmlaLink="$AG$12" lockText="1"/>
</file>

<file path=xl/ctrlProps/ctrlProp51.xml><?xml version="1.0" encoding="utf-8"?>
<formControlPr xmlns="http://schemas.microsoft.com/office/spreadsheetml/2009/9/main" objectType="CheckBox" fmlaLink="$AG$13" lockText="1"/>
</file>

<file path=xl/ctrlProps/ctrlProp52.xml><?xml version="1.0" encoding="utf-8"?>
<formControlPr xmlns="http://schemas.microsoft.com/office/spreadsheetml/2009/9/main" objectType="CheckBox" fmlaLink="$AG$14" lockText="1"/>
</file>

<file path=xl/ctrlProps/ctrlProp53.xml><?xml version="1.0" encoding="utf-8"?>
<formControlPr xmlns="http://schemas.microsoft.com/office/spreadsheetml/2009/9/main" objectType="CheckBox" fmlaLink="$AG$15" lockText="1"/>
</file>

<file path=xl/ctrlProps/ctrlProp54.xml><?xml version="1.0" encoding="utf-8"?>
<formControlPr xmlns="http://schemas.microsoft.com/office/spreadsheetml/2009/9/main" objectType="CheckBox" fmlaLink="$AG$16" lockText="1"/>
</file>

<file path=xl/ctrlProps/ctrlProp55.xml><?xml version="1.0" encoding="utf-8"?>
<formControlPr xmlns="http://schemas.microsoft.com/office/spreadsheetml/2009/9/main" objectType="CheckBox" fmlaLink="$AG$17" lockText="1"/>
</file>

<file path=xl/ctrlProps/ctrlProp56.xml><?xml version="1.0" encoding="utf-8"?>
<formControlPr xmlns="http://schemas.microsoft.com/office/spreadsheetml/2009/9/main" objectType="CheckBox" fmlaLink="$AG$18" lockText="1"/>
</file>

<file path=xl/ctrlProps/ctrlProp57.xml><?xml version="1.0" encoding="utf-8"?>
<formControlPr xmlns="http://schemas.microsoft.com/office/spreadsheetml/2009/9/main" objectType="CheckBox" fmlaLink="$AG$19" lockText="1"/>
</file>

<file path=xl/ctrlProps/ctrlProp58.xml><?xml version="1.0" encoding="utf-8"?>
<formControlPr xmlns="http://schemas.microsoft.com/office/spreadsheetml/2009/9/main" objectType="CheckBox" fmlaLink="$AG$20" lockText="1"/>
</file>

<file path=xl/ctrlProps/ctrlProp59.xml><?xml version="1.0" encoding="utf-8"?>
<formControlPr xmlns="http://schemas.microsoft.com/office/spreadsheetml/2009/9/main" objectType="CheckBox" fmlaLink="$AG$21" lockText="1"/>
</file>

<file path=xl/ctrlProps/ctrlProp6.xml><?xml version="1.0" encoding="utf-8"?>
<formControlPr xmlns="http://schemas.microsoft.com/office/spreadsheetml/2009/9/main" objectType="CheckBox" fmlaLink="$AF$11" lockText="1"/>
</file>

<file path=xl/ctrlProps/ctrlProp60.xml><?xml version="1.0" encoding="utf-8"?>
<formControlPr xmlns="http://schemas.microsoft.com/office/spreadsheetml/2009/9/main" objectType="CheckBox" fmlaLink="$AG$22" lockText="1"/>
</file>

<file path=xl/ctrlProps/ctrlProp61.xml><?xml version="1.0" encoding="utf-8"?>
<formControlPr xmlns="http://schemas.microsoft.com/office/spreadsheetml/2009/9/main" objectType="CheckBox" fmlaLink="$AG$23" lockText="1"/>
</file>

<file path=xl/ctrlProps/ctrlProp62.xml><?xml version="1.0" encoding="utf-8"?>
<formControlPr xmlns="http://schemas.microsoft.com/office/spreadsheetml/2009/9/main" objectType="CheckBox" fmlaLink="$AG$24" lockText="1"/>
</file>

<file path=xl/ctrlProps/ctrlProp63.xml><?xml version="1.0" encoding="utf-8"?>
<formControlPr xmlns="http://schemas.microsoft.com/office/spreadsheetml/2009/9/main" objectType="CheckBox" fmlaLink="$AG$25" lockText="1"/>
</file>

<file path=xl/ctrlProps/ctrlProp64.xml><?xml version="1.0" encoding="utf-8"?>
<formControlPr xmlns="http://schemas.microsoft.com/office/spreadsheetml/2009/9/main" objectType="CheckBox" fmlaLink="$AG$26" lockText="1"/>
</file>

<file path=xl/ctrlProps/ctrlProp65.xml><?xml version="1.0" encoding="utf-8"?>
<formControlPr xmlns="http://schemas.microsoft.com/office/spreadsheetml/2009/9/main" objectType="CheckBox" fmlaLink="$AG$27" lockText="1"/>
</file>

<file path=xl/ctrlProps/ctrlProp66.xml><?xml version="1.0" encoding="utf-8"?>
<formControlPr xmlns="http://schemas.microsoft.com/office/spreadsheetml/2009/9/main" objectType="CheckBox" fmlaLink="$AG$28" lockText="1"/>
</file>

<file path=xl/ctrlProps/ctrlProp67.xml><?xml version="1.0" encoding="utf-8"?>
<formControlPr xmlns="http://schemas.microsoft.com/office/spreadsheetml/2009/9/main" objectType="CheckBox" fmlaLink="$AG$29" lockText="1"/>
</file>

<file path=xl/ctrlProps/ctrlProp68.xml><?xml version="1.0" encoding="utf-8"?>
<formControlPr xmlns="http://schemas.microsoft.com/office/spreadsheetml/2009/9/main" objectType="CheckBox" fmlaLink="$AG$30" lockText="1"/>
</file>

<file path=xl/ctrlProps/ctrlProp69.xml><?xml version="1.0" encoding="utf-8"?>
<formControlPr xmlns="http://schemas.microsoft.com/office/spreadsheetml/2009/9/main" objectType="CheckBox" fmlaLink="$AG$31" lockText="1"/>
</file>

<file path=xl/ctrlProps/ctrlProp7.xml><?xml version="1.0" encoding="utf-8"?>
<formControlPr xmlns="http://schemas.microsoft.com/office/spreadsheetml/2009/9/main" objectType="CheckBox" fmlaLink="$AF$12" lockText="1"/>
</file>

<file path=xl/ctrlProps/ctrlProp70.xml><?xml version="1.0" encoding="utf-8"?>
<formControlPr xmlns="http://schemas.microsoft.com/office/spreadsheetml/2009/9/main" objectType="CheckBox" fmlaLink="$AG$32" lockText="1"/>
</file>

<file path=xl/ctrlProps/ctrlProp71.xml><?xml version="1.0" encoding="utf-8"?>
<formControlPr xmlns="http://schemas.microsoft.com/office/spreadsheetml/2009/9/main" objectType="CheckBox" fmlaLink="$AG$33" lockText="1"/>
</file>

<file path=xl/ctrlProps/ctrlProp72.xml><?xml version="1.0" encoding="utf-8"?>
<formControlPr xmlns="http://schemas.microsoft.com/office/spreadsheetml/2009/9/main" objectType="CheckBox" fmlaLink="$AG$34" lockText="1"/>
</file>

<file path=xl/ctrlProps/ctrlProp73.xml><?xml version="1.0" encoding="utf-8"?>
<formControlPr xmlns="http://schemas.microsoft.com/office/spreadsheetml/2009/9/main" objectType="CheckBox" fmlaLink="$AG$35" lockText="1"/>
</file>

<file path=xl/ctrlProps/ctrlProp74.xml><?xml version="1.0" encoding="utf-8"?>
<formControlPr xmlns="http://schemas.microsoft.com/office/spreadsheetml/2009/9/main" objectType="CheckBox" fmlaLink="$AG$36" lockText="1"/>
</file>

<file path=xl/ctrlProps/ctrlProp75.xml><?xml version="1.0" encoding="utf-8"?>
<formControlPr xmlns="http://schemas.microsoft.com/office/spreadsheetml/2009/9/main" objectType="CheckBox" fmlaLink="$AG$37" lockText="1"/>
</file>

<file path=xl/ctrlProps/ctrlProp76.xml><?xml version="1.0" encoding="utf-8"?>
<formControlPr xmlns="http://schemas.microsoft.com/office/spreadsheetml/2009/9/main" objectType="CheckBox" fmlaLink="$AG$38" lockText="1"/>
</file>

<file path=xl/ctrlProps/ctrlProp77.xml><?xml version="1.0" encoding="utf-8"?>
<formControlPr xmlns="http://schemas.microsoft.com/office/spreadsheetml/2009/9/main" objectType="CheckBox" fmlaLink="$AG$39" lockText="1"/>
</file>

<file path=xl/ctrlProps/ctrlProp78.xml><?xml version="1.0" encoding="utf-8"?>
<formControlPr xmlns="http://schemas.microsoft.com/office/spreadsheetml/2009/9/main" objectType="CheckBox" fmlaLink="$AG$40" lockText="1"/>
</file>

<file path=xl/ctrlProps/ctrlProp79.xml><?xml version="1.0" encoding="utf-8"?>
<formControlPr xmlns="http://schemas.microsoft.com/office/spreadsheetml/2009/9/main" objectType="CheckBox" fmlaLink="$AG$41" lockText="1"/>
</file>

<file path=xl/ctrlProps/ctrlProp8.xml><?xml version="1.0" encoding="utf-8"?>
<formControlPr xmlns="http://schemas.microsoft.com/office/spreadsheetml/2009/9/main" objectType="CheckBox" fmlaLink="$AF$13" lockText="1"/>
</file>

<file path=xl/ctrlProps/ctrlProp80.xml><?xml version="1.0" encoding="utf-8"?>
<formControlPr xmlns="http://schemas.microsoft.com/office/spreadsheetml/2009/9/main" objectType="CheckBox" fmlaLink="$AG$42" lockText="1"/>
</file>

<file path=xl/ctrlProps/ctrlProp81.xml><?xml version="1.0" encoding="utf-8"?>
<formControlPr xmlns="http://schemas.microsoft.com/office/spreadsheetml/2009/9/main" objectType="CheckBox" fmlaLink="$AG$43" lockText="1"/>
</file>

<file path=xl/ctrlProps/ctrlProp82.xml><?xml version="1.0" encoding="utf-8"?>
<formControlPr xmlns="http://schemas.microsoft.com/office/spreadsheetml/2009/9/main" objectType="CheckBox" fmlaLink="$AG$44" lockText="1"/>
</file>

<file path=xl/ctrlProps/ctrlProp83.xml><?xml version="1.0" encoding="utf-8"?>
<formControlPr xmlns="http://schemas.microsoft.com/office/spreadsheetml/2009/9/main" objectType="CheckBox" fmlaLink="$AG$45" lockText="1"/>
</file>

<file path=xl/ctrlProps/ctrlProp84.xml><?xml version="1.0" encoding="utf-8"?>
<formControlPr xmlns="http://schemas.microsoft.com/office/spreadsheetml/2009/9/main" objectType="CheckBox" fmlaLink="$AG$46" lockText="1"/>
</file>

<file path=xl/ctrlProps/ctrlProp85.xml><?xml version="1.0" encoding="utf-8"?>
<formControlPr xmlns="http://schemas.microsoft.com/office/spreadsheetml/2009/9/main" objectType="CheckBox" fmlaLink="$AG$47" lockText="1"/>
</file>

<file path=xl/ctrlProps/ctrlProp86.xml><?xml version="1.0" encoding="utf-8"?>
<formControlPr xmlns="http://schemas.microsoft.com/office/spreadsheetml/2009/9/main" objectType="CheckBox" fmlaLink="$AG$48" lockText="1"/>
</file>

<file path=xl/ctrlProps/ctrlProp87.xml><?xml version="1.0" encoding="utf-8"?>
<formControlPr xmlns="http://schemas.microsoft.com/office/spreadsheetml/2009/9/main" objectType="CheckBox" fmlaLink="$AH$6" lockText="1"/>
</file>

<file path=xl/ctrlProps/ctrlProp88.xml><?xml version="1.0" encoding="utf-8"?>
<formControlPr xmlns="http://schemas.microsoft.com/office/spreadsheetml/2009/9/main" objectType="CheckBox" fmlaLink="$AH$7" lockText="1"/>
</file>

<file path=xl/ctrlProps/ctrlProp89.xml><?xml version="1.0" encoding="utf-8"?>
<formControlPr xmlns="http://schemas.microsoft.com/office/spreadsheetml/2009/9/main" objectType="CheckBox" fmlaLink="$AH$8" lockText="1"/>
</file>

<file path=xl/ctrlProps/ctrlProp9.xml><?xml version="1.0" encoding="utf-8"?>
<formControlPr xmlns="http://schemas.microsoft.com/office/spreadsheetml/2009/9/main" objectType="CheckBox" fmlaLink="$AF$14" lockText="1"/>
</file>

<file path=xl/ctrlProps/ctrlProp90.xml><?xml version="1.0" encoding="utf-8"?>
<formControlPr xmlns="http://schemas.microsoft.com/office/spreadsheetml/2009/9/main" objectType="CheckBox" fmlaLink="$AH$9" lockText="1"/>
</file>

<file path=xl/ctrlProps/ctrlProp91.xml><?xml version="1.0" encoding="utf-8"?>
<formControlPr xmlns="http://schemas.microsoft.com/office/spreadsheetml/2009/9/main" objectType="CheckBox" fmlaLink="$AH$10" lockText="1"/>
</file>

<file path=xl/ctrlProps/ctrlProp92.xml><?xml version="1.0" encoding="utf-8"?>
<formControlPr xmlns="http://schemas.microsoft.com/office/spreadsheetml/2009/9/main" objectType="CheckBox" fmlaLink="$AH$11" lockText="1"/>
</file>

<file path=xl/ctrlProps/ctrlProp93.xml><?xml version="1.0" encoding="utf-8"?>
<formControlPr xmlns="http://schemas.microsoft.com/office/spreadsheetml/2009/9/main" objectType="CheckBox" fmlaLink="$AH$12" lockText="1"/>
</file>

<file path=xl/ctrlProps/ctrlProp94.xml><?xml version="1.0" encoding="utf-8"?>
<formControlPr xmlns="http://schemas.microsoft.com/office/spreadsheetml/2009/9/main" objectType="CheckBox" fmlaLink="$AH$13" lockText="1"/>
</file>

<file path=xl/ctrlProps/ctrlProp95.xml><?xml version="1.0" encoding="utf-8"?>
<formControlPr xmlns="http://schemas.microsoft.com/office/spreadsheetml/2009/9/main" objectType="CheckBox" fmlaLink="$AH$14" lockText="1"/>
</file>

<file path=xl/ctrlProps/ctrlProp96.xml><?xml version="1.0" encoding="utf-8"?>
<formControlPr xmlns="http://schemas.microsoft.com/office/spreadsheetml/2009/9/main" objectType="CheckBox" fmlaLink="$AH$15" lockText="1"/>
</file>

<file path=xl/ctrlProps/ctrlProp97.xml><?xml version="1.0" encoding="utf-8"?>
<formControlPr xmlns="http://schemas.microsoft.com/office/spreadsheetml/2009/9/main" objectType="CheckBox" fmlaLink="$AH$16" lockText="1"/>
</file>

<file path=xl/ctrlProps/ctrlProp98.xml><?xml version="1.0" encoding="utf-8"?>
<formControlPr xmlns="http://schemas.microsoft.com/office/spreadsheetml/2009/9/main" objectType="CheckBox" fmlaLink="$AH$17" lockText="1"/>
</file>

<file path=xl/ctrlProps/ctrlProp99.xml><?xml version="1.0" encoding="utf-8"?>
<formControlPr xmlns="http://schemas.microsoft.com/office/spreadsheetml/2009/9/main" objectType="CheckBox" fmlaLink="$AH$18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5</xdr:row>
          <xdr:rowOff>9525</xdr:rowOff>
        </xdr:from>
        <xdr:to>
          <xdr:col>26</xdr:col>
          <xdr:colOff>495300</xdr:colOff>
          <xdr:row>5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6</xdr:row>
          <xdr:rowOff>9525</xdr:rowOff>
        </xdr:from>
        <xdr:to>
          <xdr:col>26</xdr:col>
          <xdr:colOff>495300</xdr:colOff>
          <xdr:row>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7</xdr:row>
          <xdr:rowOff>9525</xdr:rowOff>
        </xdr:from>
        <xdr:to>
          <xdr:col>26</xdr:col>
          <xdr:colOff>495300</xdr:colOff>
          <xdr:row>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8</xdr:row>
          <xdr:rowOff>9525</xdr:rowOff>
        </xdr:from>
        <xdr:to>
          <xdr:col>26</xdr:col>
          <xdr:colOff>495300</xdr:colOff>
          <xdr:row>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9</xdr:row>
          <xdr:rowOff>9525</xdr:rowOff>
        </xdr:from>
        <xdr:to>
          <xdr:col>26</xdr:col>
          <xdr:colOff>495300</xdr:colOff>
          <xdr:row>9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10</xdr:row>
          <xdr:rowOff>9525</xdr:rowOff>
        </xdr:from>
        <xdr:to>
          <xdr:col>26</xdr:col>
          <xdr:colOff>495300</xdr:colOff>
          <xdr:row>11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11</xdr:row>
          <xdr:rowOff>9525</xdr:rowOff>
        </xdr:from>
        <xdr:to>
          <xdr:col>26</xdr:col>
          <xdr:colOff>495300</xdr:colOff>
          <xdr:row>12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12</xdr:row>
          <xdr:rowOff>9525</xdr:rowOff>
        </xdr:from>
        <xdr:to>
          <xdr:col>26</xdr:col>
          <xdr:colOff>495300</xdr:colOff>
          <xdr:row>13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13</xdr:row>
          <xdr:rowOff>9525</xdr:rowOff>
        </xdr:from>
        <xdr:to>
          <xdr:col>26</xdr:col>
          <xdr:colOff>495300</xdr:colOff>
          <xdr:row>14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9525</xdr:rowOff>
        </xdr:from>
        <xdr:to>
          <xdr:col>26</xdr:col>
          <xdr:colOff>495300</xdr:colOff>
          <xdr:row>15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15</xdr:row>
          <xdr:rowOff>9525</xdr:rowOff>
        </xdr:from>
        <xdr:to>
          <xdr:col>26</xdr:col>
          <xdr:colOff>495300</xdr:colOff>
          <xdr:row>16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16</xdr:row>
          <xdr:rowOff>9525</xdr:rowOff>
        </xdr:from>
        <xdr:to>
          <xdr:col>26</xdr:col>
          <xdr:colOff>495300</xdr:colOff>
          <xdr:row>16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17</xdr:row>
          <xdr:rowOff>9525</xdr:rowOff>
        </xdr:from>
        <xdr:to>
          <xdr:col>26</xdr:col>
          <xdr:colOff>495300</xdr:colOff>
          <xdr:row>18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18</xdr:row>
          <xdr:rowOff>9525</xdr:rowOff>
        </xdr:from>
        <xdr:to>
          <xdr:col>26</xdr:col>
          <xdr:colOff>495300</xdr:colOff>
          <xdr:row>19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19</xdr:row>
          <xdr:rowOff>9525</xdr:rowOff>
        </xdr:from>
        <xdr:to>
          <xdr:col>26</xdr:col>
          <xdr:colOff>495300</xdr:colOff>
          <xdr:row>20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20</xdr:row>
          <xdr:rowOff>9525</xdr:rowOff>
        </xdr:from>
        <xdr:to>
          <xdr:col>26</xdr:col>
          <xdr:colOff>495300</xdr:colOff>
          <xdr:row>21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21</xdr:row>
          <xdr:rowOff>9525</xdr:rowOff>
        </xdr:from>
        <xdr:to>
          <xdr:col>26</xdr:col>
          <xdr:colOff>495300</xdr:colOff>
          <xdr:row>22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22</xdr:row>
          <xdr:rowOff>9525</xdr:rowOff>
        </xdr:from>
        <xdr:to>
          <xdr:col>26</xdr:col>
          <xdr:colOff>495300</xdr:colOff>
          <xdr:row>23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23</xdr:row>
          <xdr:rowOff>9525</xdr:rowOff>
        </xdr:from>
        <xdr:to>
          <xdr:col>26</xdr:col>
          <xdr:colOff>495300</xdr:colOff>
          <xdr:row>23</xdr:row>
          <xdr:rowOff>190500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24</xdr:row>
          <xdr:rowOff>9525</xdr:rowOff>
        </xdr:from>
        <xdr:to>
          <xdr:col>26</xdr:col>
          <xdr:colOff>495300</xdr:colOff>
          <xdr:row>25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25</xdr:row>
          <xdr:rowOff>9525</xdr:rowOff>
        </xdr:from>
        <xdr:to>
          <xdr:col>26</xdr:col>
          <xdr:colOff>495300</xdr:colOff>
          <xdr:row>26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26</xdr:row>
          <xdr:rowOff>9525</xdr:rowOff>
        </xdr:from>
        <xdr:to>
          <xdr:col>26</xdr:col>
          <xdr:colOff>495300</xdr:colOff>
          <xdr:row>27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27</xdr:row>
          <xdr:rowOff>9525</xdr:rowOff>
        </xdr:from>
        <xdr:to>
          <xdr:col>26</xdr:col>
          <xdr:colOff>495300</xdr:colOff>
          <xdr:row>28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28</xdr:row>
          <xdr:rowOff>9525</xdr:rowOff>
        </xdr:from>
        <xdr:to>
          <xdr:col>26</xdr:col>
          <xdr:colOff>495300</xdr:colOff>
          <xdr:row>29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29</xdr:row>
          <xdr:rowOff>9525</xdr:rowOff>
        </xdr:from>
        <xdr:to>
          <xdr:col>26</xdr:col>
          <xdr:colOff>495300</xdr:colOff>
          <xdr:row>30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30</xdr:row>
          <xdr:rowOff>9525</xdr:rowOff>
        </xdr:from>
        <xdr:to>
          <xdr:col>26</xdr:col>
          <xdr:colOff>495300</xdr:colOff>
          <xdr:row>30</xdr:row>
          <xdr:rowOff>190500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31</xdr:row>
          <xdr:rowOff>9525</xdr:rowOff>
        </xdr:from>
        <xdr:to>
          <xdr:col>26</xdr:col>
          <xdr:colOff>495300</xdr:colOff>
          <xdr:row>32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32</xdr:row>
          <xdr:rowOff>9525</xdr:rowOff>
        </xdr:from>
        <xdr:to>
          <xdr:col>26</xdr:col>
          <xdr:colOff>495300</xdr:colOff>
          <xdr:row>33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33</xdr:row>
          <xdr:rowOff>9525</xdr:rowOff>
        </xdr:from>
        <xdr:to>
          <xdr:col>26</xdr:col>
          <xdr:colOff>495300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34</xdr:row>
          <xdr:rowOff>9525</xdr:rowOff>
        </xdr:from>
        <xdr:to>
          <xdr:col>26</xdr:col>
          <xdr:colOff>495300</xdr:colOff>
          <xdr:row>35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35</xdr:row>
          <xdr:rowOff>9525</xdr:rowOff>
        </xdr:from>
        <xdr:to>
          <xdr:col>26</xdr:col>
          <xdr:colOff>495300</xdr:colOff>
          <xdr:row>36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36</xdr:row>
          <xdr:rowOff>9525</xdr:rowOff>
        </xdr:from>
        <xdr:to>
          <xdr:col>26</xdr:col>
          <xdr:colOff>495300</xdr:colOff>
          <xdr:row>37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37</xdr:row>
          <xdr:rowOff>9525</xdr:rowOff>
        </xdr:from>
        <xdr:to>
          <xdr:col>26</xdr:col>
          <xdr:colOff>495300</xdr:colOff>
          <xdr:row>37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38</xdr:row>
          <xdr:rowOff>9525</xdr:rowOff>
        </xdr:from>
        <xdr:to>
          <xdr:col>26</xdr:col>
          <xdr:colOff>495300</xdr:colOff>
          <xdr:row>39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39</xdr:row>
          <xdr:rowOff>9525</xdr:rowOff>
        </xdr:from>
        <xdr:to>
          <xdr:col>26</xdr:col>
          <xdr:colOff>495300</xdr:colOff>
          <xdr:row>40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40</xdr:row>
          <xdr:rowOff>9525</xdr:rowOff>
        </xdr:from>
        <xdr:to>
          <xdr:col>26</xdr:col>
          <xdr:colOff>495300</xdr:colOff>
          <xdr:row>41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41</xdr:row>
          <xdr:rowOff>9525</xdr:rowOff>
        </xdr:from>
        <xdr:to>
          <xdr:col>26</xdr:col>
          <xdr:colOff>495300</xdr:colOff>
          <xdr:row>42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42</xdr:row>
          <xdr:rowOff>9525</xdr:rowOff>
        </xdr:from>
        <xdr:to>
          <xdr:col>26</xdr:col>
          <xdr:colOff>495300</xdr:colOff>
          <xdr:row>43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43</xdr:row>
          <xdr:rowOff>9525</xdr:rowOff>
        </xdr:from>
        <xdr:to>
          <xdr:col>26</xdr:col>
          <xdr:colOff>495300</xdr:colOff>
          <xdr:row>44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44</xdr:row>
          <xdr:rowOff>9525</xdr:rowOff>
        </xdr:from>
        <xdr:to>
          <xdr:col>26</xdr:col>
          <xdr:colOff>495300</xdr:colOff>
          <xdr:row>44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45</xdr:row>
          <xdr:rowOff>9525</xdr:rowOff>
        </xdr:from>
        <xdr:to>
          <xdr:col>26</xdr:col>
          <xdr:colOff>495300</xdr:colOff>
          <xdr:row>46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46</xdr:row>
          <xdr:rowOff>9525</xdr:rowOff>
        </xdr:from>
        <xdr:to>
          <xdr:col>26</xdr:col>
          <xdr:colOff>495300</xdr:colOff>
          <xdr:row>47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47</xdr:row>
          <xdr:rowOff>9525</xdr:rowOff>
        </xdr:from>
        <xdr:to>
          <xdr:col>26</xdr:col>
          <xdr:colOff>495300</xdr:colOff>
          <xdr:row>47</xdr:row>
          <xdr:rowOff>190500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5</xdr:row>
          <xdr:rowOff>9525</xdr:rowOff>
        </xdr:from>
        <xdr:to>
          <xdr:col>27</xdr:col>
          <xdr:colOff>495300</xdr:colOff>
          <xdr:row>5</xdr:row>
          <xdr:rowOff>190500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6</xdr:row>
          <xdr:rowOff>9525</xdr:rowOff>
        </xdr:from>
        <xdr:to>
          <xdr:col>27</xdr:col>
          <xdr:colOff>495300</xdr:colOff>
          <xdr:row>7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7</xdr:row>
          <xdr:rowOff>9525</xdr:rowOff>
        </xdr:from>
        <xdr:to>
          <xdr:col>27</xdr:col>
          <xdr:colOff>495300</xdr:colOff>
          <xdr:row>8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</xdr:row>
          <xdr:rowOff>9525</xdr:rowOff>
        </xdr:from>
        <xdr:to>
          <xdr:col>27</xdr:col>
          <xdr:colOff>495300</xdr:colOff>
          <xdr:row>9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9</xdr:row>
          <xdr:rowOff>9525</xdr:rowOff>
        </xdr:from>
        <xdr:to>
          <xdr:col>27</xdr:col>
          <xdr:colOff>495300</xdr:colOff>
          <xdr:row>9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10</xdr:row>
          <xdr:rowOff>9525</xdr:rowOff>
        </xdr:from>
        <xdr:to>
          <xdr:col>27</xdr:col>
          <xdr:colOff>495300</xdr:colOff>
          <xdr:row>11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11</xdr:row>
          <xdr:rowOff>9525</xdr:rowOff>
        </xdr:from>
        <xdr:to>
          <xdr:col>27</xdr:col>
          <xdr:colOff>495300</xdr:colOff>
          <xdr:row>12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12</xdr:row>
          <xdr:rowOff>9525</xdr:rowOff>
        </xdr:from>
        <xdr:to>
          <xdr:col>27</xdr:col>
          <xdr:colOff>495300</xdr:colOff>
          <xdr:row>13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13</xdr:row>
          <xdr:rowOff>9525</xdr:rowOff>
        </xdr:from>
        <xdr:to>
          <xdr:col>27</xdr:col>
          <xdr:colOff>495300</xdr:colOff>
          <xdr:row>14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14</xdr:row>
          <xdr:rowOff>9525</xdr:rowOff>
        </xdr:from>
        <xdr:to>
          <xdr:col>27</xdr:col>
          <xdr:colOff>495300</xdr:colOff>
          <xdr:row>15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15</xdr:row>
          <xdr:rowOff>9525</xdr:rowOff>
        </xdr:from>
        <xdr:to>
          <xdr:col>27</xdr:col>
          <xdr:colOff>495300</xdr:colOff>
          <xdr:row>16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16</xdr:row>
          <xdr:rowOff>9525</xdr:rowOff>
        </xdr:from>
        <xdr:to>
          <xdr:col>27</xdr:col>
          <xdr:colOff>495300</xdr:colOff>
          <xdr:row>16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17</xdr:row>
          <xdr:rowOff>9525</xdr:rowOff>
        </xdr:from>
        <xdr:to>
          <xdr:col>27</xdr:col>
          <xdr:colOff>495300</xdr:colOff>
          <xdr:row>18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18</xdr:row>
          <xdr:rowOff>9525</xdr:rowOff>
        </xdr:from>
        <xdr:to>
          <xdr:col>27</xdr:col>
          <xdr:colOff>495300</xdr:colOff>
          <xdr:row>19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19</xdr:row>
          <xdr:rowOff>9525</xdr:rowOff>
        </xdr:from>
        <xdr:to>
          <xdr:col>27</xdr:col>
          <xdr:colOff>495300</xdr:colOff>
          <xdr:row>20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20</xdr:row>
          <xdr:rowOff>9525</xdr:rowOff>
        </xdr:from>
        <xdr:to>
          <xdr:col>27</xdr:col>
          <xdr:colOff>495300</xdr:colOff>
          <xdr:row>21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21</xdr:row>
          <xdr:rowOff>9525</xdr:rowOff>
        </xdr:from>
        <xdr:to>
          <xdr:col>27</xdr:col>
          <xdr:colOff>495300</xdr:colOff>
          <xdr:row>22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22</xdr:row>
          <xdr:rowOff>9525</xdr:rowOff>
        </xdr:from>
        <xdr:to>
          <xdr:col>27</xdr:col>
          <xdr:colOff>495300</xdr:colOff>
          <xdr:row>23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23</xdr:row>
          <xdr:rowOff>9525</xdr:rowOff>
        </xdr:from>
        <xdr:to>
          <xdr:col>27</xdr:col>
          <xdr:colOff>495300</xdr:colOff>
          <xdr:row>23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24</xdr:row>
          <xdr:rowOff>9525</xdr:rowOff>
        </xdr:from>
        <xdr:to>
          <xdr:col>27</xdr:col>
          <xdr:colOff>495300</xdr:colOff>
          <xdr:row>25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25</xdr:row>
          <xdr:rowOff>9525</xdr:rowOff>
        </xdr:from>
        <xdr:to>
          <xdr:col>27</xdr:col>
          <xdr:colOff>495300</xdr:colOff>
          <xdr:row>26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26</xdr:row>
          <xdr:rowOff>9525</xdr:rowOff>
        </xdr:from>
        <xdr:to>
          <xdr:col>27</xdr:col>
          <xdr:colOff>495300</xdr:colOff>
          <xdr:row>27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27</xdr:row>
          <xdr:rowOff>9525</xdr:rowOff>
        </xdr:from>
        <xdr:to>
          <xdr:col>27</xdr:col>
          <xdr:colOff>495300</xdr:colOff>
          <xdr:row>28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28</xdr:row>
          <xdr:rowOff>9525</xdr:rowOff>
        </xdr:from>
        <xdr:to>
          <xdr:col>27</xdr:col>
          <xdr:colOff>495300</xdr:colOff>
          <xdr:row>29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29</xdr:row>
          <xdr:rowOff>9525</xdr:rowOff>
        </xdr:from>
        <xdr:to>
          <xdr:col>27</xdr:col>
          <xdr:colOff>495300</xdr:colOff>
          <xdr:row>30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30</xdr:row>
          <xdr:rowOff>9525</xdr:rowOff>
        </xdr:from>
        <xdr:to>
          <xdr:col>27</xdr:col>
          <xdr:colOff>495300</xdr:colOff>
          <xdr:row>30</xdr:row>
          <xdr:rowOff>190500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31</xdr:row>
          <xdr:rowOff>9525</xdr:rowOff>
        </xdr:from>
        <xdr:to>
          <xdr:col>27</xdr:col>
          <xdr:colOff>495300</xdr:colOff>
          <xdr:row>32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32</xdr:row>
          <xdr:rowOff>9525</xdr:rowOff>
        </xdr:from>
        <xdr:to>
          <xdr:col>27</xdr:col>
          <xdr:colOff>495300</xdr:colOff>
          <xdr:row>33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33</xdr:row>
          <xdr:rowOff>9525</xdr:rowOff>
        </xdr:from>
        <xdr:to>
          <xdr:col>27</xdr:col>
          <xdr:colOff>495300</xdr:colOff>
          <xdr:row>34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34</xdr:row>
          <xdr:rowOff>9525</xdr:rowOff>
        </xdr:from>
        <xdr:to>
          <xdr:col>27</xdr:col>
          <xdr:colOff>495300</xdr:colOff>
          <xdr:row>35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35</xdr:row>
          <xdr:rowOff>9525</xdr:rowOff>
        </xdr:from>
        <xdr:to>
          <xdr:col>27</xdr:col>
          <xdr:colOff>495300</xdr:colOff>
          <xdr:row>36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36</xdr:row>
          <xdr:rowOff>9525</xdr:rowOff>
        </xdr:from>
        <xdr:to>
          <xdr:col>27</xdr:col>
          <xdr:colOff>495300</xdr:colOff>
          <xdr:row>37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37</xdr:row>
          <xdr:rowOff>9525</xdr:rowOff>
        </xdr:from>
        <xdr:to>
          <xdr:col>27</xdr:col>
          <xdr:colOff>495300</xdr:colOff>
          <xdr:row>37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38</xdr:row>
          <xdr:rowOff>9525</xdr:rowOff>
        </xdr:from>
        <xdr:to>
          <xdr:col>27</xdr:col>
          <xdr:colOff>495300</xdr:colOff>
          <xdr:row>39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39</xdr:row>
          <xdr:rowOff>9525</xdr:rowOff>
        </xdr:from>
        <xdr:to>
          <xdr:col>27</xdr:col>
          <xdr:colOff>495300</xdr:colOff>
          <xdr:row>40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40</xdr:row>
          <xdr:rowOff>9525</xdr:rowOff>
        </xdr:from>
        <xdr:to>
          <xdr:col>27</xdr:col>
          <xdr:colOff>495300</xdr:colOff>
          <xdr:row>41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41</xdr:row>
          <xdr:rowOff>9525</xdr:rowOff>
        </xdr:from>
        <xdr:to>
          <xdr:col>27</xdr:col>
          <xdr:colOff>495300</xdr:colOff>
          <xdr:row>42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42</xdr:row>
          <xdr:rowOff>9525</xdr:rowOff>
        </xdr:from>
        <xdr:to>
          <xdr:col>27</xdr:col>
          <xdr:colOff>495300</xdr:colOff>
          <xdr:row>43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43</xdr:row>
          <xdr:rowOff>9525</xdr:rowOff>
        </xdr:from>
        <xdr:to>
          <xdr:col>27</xdr:col>
          <xdr:colOff>495300</xdr:colOff>
          <xdr:row>44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44</xdr:row>
          <xdr:rowOff>9525</xdr:rowOff>
        </xdr:from>
        <xdr:to>
          <xdr:col>27</xdr:col>
          <xdr:colOff>495300</xdr:colOff>
          <xdr:row>44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45</xdr:row>
          <xdr:rowOff>9525</xdr:rowOff>
        </xdr:from>
        <xdr:to>
          <xdr:col>27</xdr:col>
          <xdr:colOff>495300</xdr:colOff>
          <xdr:row>46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46</xdr:row>
          <xdr:rowOff>9525</xdr:rowOff>
        </xdr:from>
        <xdr:to>
          <xdr:col>27</xdr:col>
          <xdr:colOff>495300</xdr:colOff>
          <xdr:row>47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47</xdr:row>
          <xdr:rowOff>9525</xdr:rowOff>
        </xdr:from>
        <xdr:to>
          <xdr:col>27</xdr:col>
          <xdr:colOff>495300</xdr:colOff>
          <xdr:row>47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5</xdr:row>
          <xdr:rowOff>9525</xdr:rowOff>
        </xdr:from>
        <xdr:to>
          <xdr:col>28</xdr:col>
          <xdr:colOff>495300</xdr:colOff>
          <xdr:row>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6</xdr:row>
          <xdr:rowOff>9525</xdr:rowOff>
        </xdr:from>
        <xdr:to>
          <xdr:col>28</xdr:col>
          <xdr:colOff>495300</xdr:colOff>
          <xdr:row>7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7</xdr:row>
          <xdr:rowOff>9525</xdr:rowOff>
        </xdr:from>
        <xdr:to>
          <xdr:col>28</xdr:col>
          <xdr:colOff>495300</xdr:colOff>
          <xdr:row>8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9525</xdr:rowOff>
        </xdr:from>
        <xdr:to>
          <xdr:col>28</xdr:col>
          <xdr:colOff>495300</xdr:colOff>
          <xdr:row>9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9</xdr:row>
          <xdr:rowOff>9525</xdr:rowOff>
        </xdr:from>
        <xdr:to>
          <xdr:col>28</xdr:col>
          <xdr:colOff>495300</xdr:colOff>
          <xdr:row>9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28</xdr:col>
          <xdr:colOff>495300</xdr:colOff>
          <xdr:row>11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11</xdr:row>
          <xdr:rowOff>9525</xdr:rowOff>
        </xdr:from>
        <xdr:to>
          <xdr:col>28</xdr:col>
          <xdr:colOff>495300</xdr:colOff>
          <xdr:row>12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12</xdr:row>
          <xdr:rowOff>9525</xdr:rowOff>
        </xdr:from>
        <xdr:to>
          <xdr:col>28</xdr:col>
          <xdr:colOff>495300</xdr:colOff>
          <xdr:row>13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13</xdr:row>
          <xdr:rowOff>9525</xdr:rowOff>
        </xdr:from>
        <xdr:to>
          <xdr:col>28</xdr:col>
          <xdr:colOff>495300</xdr:colOff>
          <xdr:row>14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14</xdr:row>
          <xdr:rowOff>9525</xdr:rowOff>
        </xdr:from>
        <xdr:to>
          <xdr:col>28</xdr:col>
          <xdr:colOff>495300</xdr:colOff>
          <xdr:row>15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15</xdr:row>
          <xdr:rowOff>9525</xdr:rowOff>
        </xdr:from>
        <xdr:to>
          <xdr:col>28</xdr:col>
          <xdr:colOff>495300</xdr:colOff>
          <xdr:row>16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16</xdr:row>
          <xdr:rowOff>9525</xdr:rowOff>
        </xdr:from>
        <xdr:to>
          <xdr:col>28</xdr:col>
          <xdr:colOff>495300</xdr:colOff>
          <xdr:row>16</xdr:row>
          <xdr:rowOff>190500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17</xdr:row>
          <xdr:rowOff>9525</xdr:rowOff>
        </xdr:from>
        <xdr:to>
          <xdr:col>28</xdr:col>
          <xdr:colOff>495300</xdr:colOff>
          <xdr:row>18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18</xdr:row>
          <xdr:rowOff>9525</xdr:rowOff>
        </xdr:from>
        <xdr:to>
          <xdr:col>28</xdr:col>
          <xdr:colOff>495300</xdr:colOff>
          <xdr:row>19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19</xdr:row>
          <xdr:rowOff>9525</xdr:rowOff>
        </xdr:from>
        <xdr:to>
          <xdr:col>28</xdr:col>
          <xdr:colOff>495300</xdr:colOff>
          <xdr:row>20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20</xdr:row>
          <xdr:rowOff>9525</xdr:rowOff>
        </xdr:from>
        <xdr:to>
          <xdr:col>28</xdr:col>
          <xdr:colOff>495300</xdr:colOff>
          <xdr:row>21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21</xdr:row>
          <xdr:rowOff>9525</xdr:rowOff>
        </xdr:from>
        <xdr:to>
          <xdr:col>28</xdr:col>
          <xdr:colOff>495300</xdr:colOff>
          <xdr:row>22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22</xdr:row>
          <xdr:rowOff>9525</xdr:rowOff>
        </xdr:from>
        <xdr:to>
          <xdr:col>28</xdr:col>
          <xdr:colOff>495300</xdr:colOff>
          <xdr:row>23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23</xdr:row>
          <xdr:rowOff>9525</xdr:rowOff>
        </xdr:from>
        <xdr:to>
          <xdr:col>28</xdr:col>
          <xdr:colOff>495300</xdr:colOff>
          <xdr:row>23</xdr:row>
          <xdr:rowOff>190500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24</xdr:row>
          <xdr:rowOff>9525</xdr:rowOff>
        </xdr:from>
        <xdr:to>
          <xdr:col>28</xdr:col>
          <xdr:colOff>495300</xdr:colOff>
          <xdr:row>25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25</xdr:row>
          <xdr:rowOff>9525</xdr:rowOff>
        </xdr:from>
        <xdr:to>
          <xdr:col>28</xdr:col>
          <xdr:colOff>495300</xdr:colOff>
          <xdr:row>26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26</xdr:row>
          <xdr:rowOff>9525</xdr:rowOff>
        </xdr:from>
        <xdr:to>
          <xdr:col>28</xdr:col>
          <xdr:colOff>495300</xdr:colOff>
          <xdr:row>27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27</xdr:row>
          <xdr:rowOff>9525</xdr:rowOff>
        </xdr:from>
        <xdr:to>
          <xdr:col>28</xdr:col>
          <xdr:colOff>495300</xdr:colOff>
          <xdr:row>28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28</xdr:row>
          <xdr:rowOff>9525</xdr:rowOff>
        </xdr:from>
        <xdr:to>
          <xdr:col>28</xdr:col>
          <xdr:colOff>495300</xdr:colOff>
          <xdr:row>29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29</xdr:row>
          <xdr:rowOff>9525</xdr:rowOff>
        </xdr:from>
        <xdr:to>
          <xdr:col>28</xdr:col>
          <xdr:colOff>495300</xdr:colOff>
          <xdr:row>30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30</xdr:row>
          <xdr:rowOff>9525</xdr:rowOff>
        </xdr:from>
        <xdr:to>
          <xdr:col>28</xdr:col>
          <xdr:colOff>495300</xdr:colOff>
          <xdr:row>30</xdr:row>
          <xdr:rowOff>190500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31</xdr:row>
          <xdr:rowOff>9525</xdr:rowOff>
        </xdr:from>
        <xdr:to>
          <xdr:col>28</xdr:col>
          <xdr:colOff>495300</xdr:colOff>
          <xdr:row>32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32</xdr:row>
          <xdr:rowOff>9525</xdr:rowOff>
        </xdr:from>
        <xdr:to>
          <xdr:col>28</xdr:col>
          <xdr:colOff>495300</xdr:colOff>
          <xdr:row>33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33</xdr:row>
          <xdr:rowOff>9525</xdr:rowOff>
        </xdr:from>
        <xdr:to>
          <xdr:col>28</xdr:col>
          <xdr:colOff>495300</xdr:colOff>
          <xdr:row>34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34</xdr:row>
          <xdr:rowOff>9525</xdr:rowOff>
        </xdr:from>
        <xdr:to>
          <xdr:col>28</xdr:col>
          <xdr:colOff>495300</xdr:colOff>
          <xdr:row>35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35</xdr:row>
          <xdr:rowOff>9525</xdr:rowOff>
        </xdr:from>
        <xdr:to>
          <xdr:col>28</xdr:col>
          <xdr:colOff>495300</xdr:colOff>
          <xdr:row>36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36</xdr:row>
          <xdr:rowOff>9525</xdr:rowOff>
        </xdr:from>
        <xdr:to>
          <xdr:col>28</xdr:col>
          <xdr:colOff>495300</xdr:colOff>
          <xdr:row>37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37</xdr:row>
          <xdr:rowOff>9525</xdr:rowOff>
        </xdr:from>
        <xdr:to>
          <xdr:col>28</xdr:col>
          <xdr:colOff>495300</xdr:colOff>
          <xdr:row>37</xdr:row>
          <xdr:rowOff>190500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38</xdr:row>
          <xdr:rowOff>9525</xdr:rowOff>
        </xdr:from>
        <xdr:to>
          <xdr:col>28</xdr:col>
          <xdr:colOff>495300</xdr:colOff>
          <xdr:row>39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39</xdr:row>
          <xdr:rowOff>9525</xdr:rowOff>
        </xdr:from>
        <xdr:to>
          <xdr:col>28</xdr:col>
          <xdr:colOff>495300</xdr:colOff>
          <xdr:row>40</xdr:row>
          <xdr:rowOff>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40</xdr:row>
          <xdr:rowOff>9525</xdr:rowOff>
        </xdr:from>
        <xdr:to>
          <xdr:col>28</xdr:col>
          <xdr:colOff>495300</xdr:colOff>
          <xdr:row>41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41</xdr:row>
          <xdr:rowOff>9525</xdr:rowOff>
        </xdr:from>
        <xdr:to>
          <xdr:col>28</xdr:col>
          <xdr:colOff>495300</xdr:colOff>
          <xdr:row>42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42</xdr:row>
          <xdr:rowOff>9525</xdr:rowOff>
        </xdr:from>
        <xdr:to>
          <xdr:col>28</xdr:col>
          <xdr:colOff>495300</xdr:colOff>
          <xdr:row>43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43</xdr:row>
          <xdr:rowOff>9525</xdr:rowOff>
        </xdr:from>
        <xdr:to>
          <xdr:col>28</xdr:col>
          <xdr:colOff>495300</xdr:colOff>
          <xdr:row>44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44</xdr:row>
          <xdr:rowOff>9525</xdr:rowOff>
        </xdr:from>
        <xdr:to>
          <xdr:col>28</xdr:col>
          <xdr:colOff>495300</xdr:colOff>
          <xdr:row>44</xdr:row>
          <xdr:rowOff>190500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45</xdr:row>
          <xdr:rowOff>9525</xdr:rowOff>
        </xdr:from>
        <xdr:to>
          <xdr:col>28</xdr:col>
          <xdr:colOff>495300</xdr:colOff>
          <xdr:row>46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46</xdr:row>
          <xdr:rowOff>9525</xdr:rowOff>
        </xdr:from>
        <xdr:to>
          <xdr:col>28</xdr:col>
          <xdr:colOff>495300</xdr:colOff>
          <xdr:row>47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47</xdr:row>
          <xdr:rowOff>9525</xdr:rowOff>
        </xdr:from>
        <xdr:to>
          <xdr:col>28</xdr:col>
          <xdr:colOff>495300</xdr:colOff>
          <xdr:row>47</xdr:row>
          <xdr:rowOff>190500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5</xdr:row>
          <xdr:rowOff>9525</xdr:rowOff>
        </xdr:from>
        <xdr:to>
          <xdr:col>29</xdr:col>
          <xdr:colOff>495300</xdr:colOff>
          <xdr:row>5</xdr:row>
          <xdr:rowOff>190500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6</xdr:row>
          <xdr:rowOff>9525</xdr:rowOff>
        </xdr:from>
        <xdr:to>
          <xdr:col>29</xdr:col>
          <xdr:colOff>495300</xdr:colOff>
          <xdr:row>7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7</xdr:row>
          <xdr:rowOff>9525</xdr:rowOff>
        </xdr:from>
        <xdr:to>
          <xdr:col>29</xdr:col>
          <xdr:colOff>495300</xdr:colOff>
          <xdr:row>8</xdr:row>
          <xdr:rowOff>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8</xdr:row>
          <xdr:rowOff>9525</xdr:rowOff>
        </xdr:from>
        <xdr:to>
          <xdr:col>29</xdr:col>
          <xdr:colOff>495300</xdr:colOff>
          <xdr:row>9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9</xdr:row>
          <xdr:rowOff>9525</xdr:rowOff>
        </xdr:from>
        <xdr:to>
          <xdr:col>29</xdr:col>
          <xdr:colOff>495300</xdr:colOff>
          <xdr:row>9</xdr:row>
          <xdr:rowOff>190500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10</xdr:row>
          <xdr:rowOff>9525</xdr:rowOff>
        </xdr:from>
        <xdr:to>
          <xdr:col>29</xdr:col>
          <xdr:colOff>495300</xdr:colOff>
          <xdr:row>11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11</xdr:row>
          <xdr:rowOff>9525</xdr:rowOff>
        </xdr:from>
        <xdr:to>
          <xdr:col>29</xdr:col>
          <xdr:colOff>495300</xdr:colOff>
          <xdr:row>12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12</xdr:row>
          <xdr:rowOff>9525</xdr:rowOff>
        </xdr:from>
        <xdr:to>
          <xdr:col>29</xdr:col>
          <xdr:colOff>495300</xdr:colOff>
          <xdr:row>13</xdr:row>
          <xdr:rowOff>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13</xdr:row>
          <xdr:rowOff>9525</xdr:rowOff>
        </xdr:from>
        <xdr:to>
          <xdr:col>29</xdr:col>
          <xdr:colOff>495300</xdr:colOff>
          <xdr:row>14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14</xdr:row>
          <xdr:rowOff>9525</xdr:rowOff>
        </xdr:from>
        <xdr:to>
          <xdr:col>29</xdr:col>
          <xdr:colOff>495300</xdr:colOff>
          <xdr:row>15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15</xdr:row>
          <xdr:rowOff>9525</xdr:rowOff>
        </xdr:from>
        <xdr:to>
          <xdr:col>29</xdr:col>
          <xdr:colOff>495300</xdr:colOff>
          <xdr:row>16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16</xdr:row>
          <xdr:rowOff>9525</xdr:rowOff>
        </xdr:from>
        <xdr:to>
          <xdr:col>29</xdr:col>
          <xdr:colOff>495300</xdr:colOff>
          <xdr:row>16</xdr:row>
          <xdr:rowOff>190500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17</xdr:row>
          <xdr:rowOff>9525</xdr:rowOff>
        </xdr:from>
        <xdr:to>
          <xdr:col>29</xdr:col>
          <xdr:colOff>495300</xdr:colOff>
          <xdr:row>18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18</xdr:row>
          <xdr:rowOff>9525</xdr:rowOff>
        </xdr:from>
        <xdr:to>
          <xdr:col>29</xdr:col>
          <xdr:colOff>495300</xdr:colOff>
          <xdr:row>19</xdr:row>
          <xdr:rowOff>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19</xdr:row>
          <xdr:rowOff>9525</xdr:rowOff>
        </xdr:from>
        <xdr:to>
          <xdr:col>29</xdr:col>
          <xdr:colOff>495300</xdr:colOff>
          <xdr:row>20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20</xdr:row>
          <xdr:rowOff>9525</xdr:rowOff>
        </xdr:from>
        <xdr:to>
          <xdr:col>29</xdr:col>
          <xdr:colOff>495300</xdr:colOff>
          <xdr:row>21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21</xdr:row>
          <xdr:rowOff>9525</xdr:rowOff>
        </xdr:from>
        <xdr:to>
          <xdr:col>29</xdr:col>
          <xdr:colOff>495300</xdr:colOff>
          <xdr:row>22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22</xdr:row>
          <xdr:rowOff>9525</xdr:rowOff>
        </xdr:from>
        <xdr:to>
          <xdr:col>29</xdr:col>
          <xdr:colOff>495300</xdr:colOff>
          <xdr:row>23</xdr:row>
          <xdr:rowOff>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23</xdr:row>
          <xdr:rowOff>9525</xdr:rowOff>
        </xdr:from>
        <xdr:to>
          <xdr:col>29</xdr:col>
          <xdr:colOff>495300</xdr:colOff>
          <xdr:row>23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24</xdr:row>
          <xdr:rowOff>9525</xdr:rowOff>
        </xdr:from>
        <xdr:to>
          <xdr:col>29</xdr:col>
          <xdr:colOff>495300</xdr:colOff>
          <xdr:row>25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25</xdr:row>
          <xdr:rowOff>9525</xdr:rowOff>
        </xdr:from>
        <xdr:to>
          <xdr:col>29</xdr:col>
          <xdr:colOff>495300</xdr:colOff>
          <xdr:row>26</xdr:row>
          <xdr:rowOff>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26</xdr:row>
          <xdr:rowOff>9525</xdr:rowOff>
        </xdr:from>
        <xdr:to>
          <xdr:col>29</xdr:col>
          <xdr:colOff>495300</xdr:colOff>
          <xdr:row>27</xdr:row>
          <xdr:rowOff>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27</xdr:row>
          <xdr:rowOff>9525</xdr:rowOff>
        </xdr:from>
        <xdr:to>
          <xdr:col>29</xdr:col>
          <xdr:colOff>495300</xdr:colOff>
          <xdr:row>28</xdr:row>
          <xdr:rowOff>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28</xdr:row>
          <xdr:rowOff>9525</xdr:rowOff>
        </xdr:from>
        <xdr:to>
          <xdr:col>29</xdr:col>
          <xdr:colOff>495300</xdr:colOff>
          <xdr:row>29</xdr:row>
          <xdr:rowOff>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29</xdr:row>
          <xdr:rowOff>9525</xdr:rowOff>
        </xdr:from>
        <xdr:to>
          <xdr:col>29</xdr:col>
          <xdr:colOff>495300</xdr:colOff>
          <xdr:row>30</xdr:row>
          <xdr:rowOff>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30</xdr:row>
          <xdr:rowOff>9525</xdr:rowOff>
        </xdr:from>
        <xdr:to>
          <xdr:col>29</xdr:col>
          <xdr:colOff>495300</xdr:colOff>
          <xdr:row>30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31</xdr:row>
          <xdr:rowOff>9525</xdr:rowOff>
        </xdr:from>
        <xdr:to>
          <xdr:col>29</xdr:col>
          <xdr:colOff>495300</xdr:colOff>
          <xdr:row>32</xdr:row>
          <xdr:rowOff>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32</xdr:row>
          <xdr:rowOff>9525</xdr:rowOff>
        </xdr:from>
        <xdr:to>
          <xdr:col>29</xdr:col>
          <xdr:colOff>495300</xdr:colOff>
          <xdr:row>33</xdr:row>
          <xdr:rowOff>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33</xdr:row>
          <xdr:rowOff>9525</xdr:rowOff>
        </xdr:from>
        <xdr:to>
          <xdr:col>29</xdr:col>
          <xdr:colOff>495300</xdr:colOff>
          <xdr:row>34</xdr:row>
          <xdr:rowOff>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34</xdr:row>
          <xdr:rowOff>9525</xdr:rowOff>
        </xdr:from>
        <xdr:to>
          <xdr:col>29</xdr:col>
          <xdr:colOff>495300</xdr:colOff>
          <xdr:row>35</xdr:row>
          <xdr:rowOff>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35</xdr:row>
          <xdr:rowOff>9525</xdr:rowOff>
        </xdr:from>
        <xdr:to>
          <xdr:col>29</xdr:col>
          <xdr:colOff>495300</xdr:colOff>
          <xdr:row>36</xdr:row>
          <xdr:rowOff>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36</xdr:row>
          <xdr:rowOff>9525</xdr:rowOff>
        </xdr:from>
        <xdr:to>
          <xdr:col>29</xdr:col>
          <xdr:colOff>495300</xdr:colOff>
          <xdr:row>37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37</xdr:row>
          <xdr:rowOff>9525</xdr:rowOff>
        </xdr:from>
        <xdr:to>
          <xdr:col>29</xdr:col>
          <xdr:colOff>495300</xdr:colOff>
          <xdr:row>37</xdr:row>
          <xdr:rowOff>190500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38</xdr:row>
          <xdr:rowOff>9525</xdr:rowOff>
        </xdr:from>
        <xdr:to>
          <xdr:col>29</xdr:col>
          <xdr:colOff>495300</xdr:colOff>
          <xdr:row>39</xdr:row>
          <xdr:rowOff>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39</xdr:row>
          <xdr:rowOff>9525</xdr:rowOff>
        </xdr:from>
        <xdr:to>
          <xdr:col>29</xdr:col>
          <xdr:colOff>495300</xdr:colOff>
          <xdr:row>40</xdr:row>
          <xdr:rowOff>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40</xdr:row>
          <xdr:rowOff>9525</xdr:rowOff>
        </xdr:from>
        <xdr:to>
          <xdr:col>29</xdr:col>
          <xdr:colOff>495300</xdr:colOff>
          <xdr:row>41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41</xdr:row>
          <xdr:rowOff>9525</xdr:rowOff>
        </xdr:from>
        <xdr:to>
          <xdr:col>29</xdr:col>
          <xdr:colOff>495300</xdr:colOff>
          <xdr:row>42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42</xdr:row>
          <xdr:rowOff>9525</xdr:rowOff>
        </xdr:from>
        <xdr:to>
          <xdr:col>29</xdr:col>
          <xdr:colOff>495300</xdr:colOff>
          <xdr:row>43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43</xdr:row>
          <xdr:rowOff>9525</xdr:rowOff>
        </xdr:from>
        <xdr:to>
          <xdr:col>29</xdr:col>
          <xdr:colOff>495300</xdr:colOff>
          <xdr:row>44</xdr:row>
          <xdr:rowOff>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44</xdr:row>
          <xdr:rowOff>9525</xdr:rowOff>
        </xdr:from>
        <xdr:to>
          <xdr:col>29</xdr:col>
          <xdr:colOff>495300</xdr:colOff>
          <xdr:row>44</xdr:row>
          <xdr:rowOff>190500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45</xdr:row>
          <xdr:rowOff>9525</xdr:rowOff>
        </xdr:from>
        <xdr:to>
          <xdr:col>29</xdr:col>
          <xdr:colOff>495300</xdr:colOff>
          <xdr:row>46</xdr:row>
          <xdr:rowOff>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46</xdr:row>
          <xdr:rowOff>9525</xdr:rowOff>
        </xdr:from>
        <xdr:to>
          <xdr:col>29</xdr:col>
          <xdr:colOff>495300</xdr:colOff>
          <xdr:row>47</xdr:row>
          <xdr:rowOff>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47</xdr:row>
          <xdr:rowOff>9525</xdr:rowOff>
        </xdr:from>
        <xdr:to>
          <xdr:col>29</xdr:col>
          <xdr:colOff>495300</xdr:colOff>
          <xdr:row>47</xdr:row>
          <xdr:rowOff>190500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0</xdr:col>
      <xdr:colOff>11553824</xdr:colOff>
      <xdr:row>0</xdr:row>
      <xdr:rowOff>4619625</xdr:rowOff>
    </xdr:to>
    <xdr:graphicFrame macro="">
      <xdr:nvGraphicFramePr>
        <xdr:cNvPr id="3" name="Diagramm 2" title="Wo steht da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11620500</xdr:colOff>
      <xdr:row>0</xdr:row>
      <xdr:rowOff>4686299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6</xdr:row>
      <xdr:rowOff>0</xdr:rowOff>
    </xdr:from>
    <xdr:to>
      <xdr:col>12</xdr:col>
      <xdr:colOff>542925</xdr:colOff>
      <xdr:row>24</xdr:row>
      <xdr:rowOff>142875</xdr:rowOff>
    </xdr:to>
    <xdr:sp macro="" textlink="">
      <xdr:nvSpPr>
        <xdr:cNvPr id="2" name="Legende mit Pfeil nach recht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238626" y="1104900"/>
          <a:ext cx="542924" cy="3429000"/>
        </a:xfrm>
        <a:prstGeom prst="rightArrowCallout">
          <a:avLst>
            <a:gd name="adj1" fmla="val 57450"/>
            <a:gd name="adj2" fmla="val 198246"/>
            <a:gd name="adj3" fmla="val 49150"/>
            <a:gd name="adj4" fmla="val 30294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vert="vert270" rtlCol="0" anchor="ctr"/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Manuelle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Auswahl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 an lieferbare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Saiten - Durchmesser</a:t>
          </a: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28</xdr:row>
      <xdr:rowOff>38100</xdr:rowOff>
    </xdr:from>
    <xdr:to>
      <xdr:col>12</xdr:col>
      <xdr:colOff>542924</xdr:colOff>
      <xdr:row>47</xdr:row>
      <xdr:rowOff>0</xdr:rowOff>
    </xdr:to>
    <xdr:sp macro="" textlink="">
      <xdr:nvSpPr>
        <xdr:cNvPr id="4" name="Legende mit Pfeil nach recht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238625" y="5153025"/>
          <a:ext cx="542924" cy="3429000"/>
        </a:xfrm>
        <a:prstGeom prst="rightArrowCallout">
          <a:avLst>
            <a:gd name="adj1" fmla="val 57450"/>
            <a:gd name="adj2" fmla="val 198246"/>
            <a:gd name="adj3" fmla="val 49150"/>
            <a:gd name="adj4" fmla="val 30294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vert="vert270" rtlCol="0" anchor="ctr"/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Manuelle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Auswahl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 an lieferbare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Saiten - Durchmesser</a:t>
          </a: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11</xdr:col>
      <xdr:colOff>63499</xdr:colOff>
      <xdr:row>0</xdr:row>
      <xdr:rowOff>127001</xdr:rowOff>
    </xdr:from>
    <xdr:to>
      <xdr:col>13</xdr:col>
      <xdr:colOff>55986</xdr:colOff>
      <xdr:row>4</xdr:row>
      <xdr:rowOff>42334</xdr:rowOff>
    </xdr:to>
    <xdr:pic>
      <xdr:nvPicPr>
        <xdr:cNvPr id="5" name="Grafik 4" descr="http://schattensaite.de/files/common/favicon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082" y="127001"/>
          <a:ext cx="659237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0</xdr:col>
      <xdr:colOff>11553824</xdr:colOff>
      <xdr:row>0</xdr:row>
      <xdr:rowOff>4619625</xdr:rowOff>
    </xdr:to>
    <xdr:graphicFrame macro="">
      <xdr:nvGraphicFramePr>
        <xdr:cNvPr id="2" name="Diagramm 1" title="Wo steht da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11620500</xdr:colOff>
      <xdr:row>0</xdr:row>
      <xdr:rowOff>4686299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117" Type="http://schemas.openxmlformats.org/officeDocument/2006/relationships/ctrlProp" Target="../ctrlProps/ctrlProp112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112" Type="http://schemas.openxmlformats.org/officeDocument/2006/relationships/ctrlProp" Target="../ctrlProps/ctrlProp107.xml"/><Relationship Id="rId133" Type="http://schemas.openxmlformats.org/officeDocument/2006/relationships/ctrlProp" Target="../ctrlProps/ctrlProp128.xml"/><Relationship Id="rId138" Type="http://schemas.openxmlformats.org/officeDocument/2006/relationships/ctrlProp" Target="../ctrlProps/ctrlProp133.xml"/><Relationship Id="rId154" Type="http://schemas.openxmlformats.org/officeDocument/2006/relationships/ctrlProp" Target="../ctrlProps/ctrlProp149.xml"/><Relationship Id="rId159" Type="http://schemas.openxmlformats.org/officeDocument/2006/relationships/ctrlProp" Target="../ctrlProps/ctrlProp154.xml"/><Relationship Id="rId175" Type="http://schemas.openxmlformats.org/officeDocument/2006/relationships/ctrlProp" Target="../ctrlProps/ctrlProp170.xml"/><Relationship Id="rId170" Type="http://schemas.openxmlformats.org/officeDocument/2006/relationships/ctrlProp" Target="../ctrlProps/ctrlProp165.xml"/><Relationship Id="rId16" Type="http://schemas.openxmlformats.org/officeDocument/2006/relationships/ctrlProp" Target="../ctrlProps/ctrlProp11.xml"/><Relationship Id="rId107" Type="http://schemas.openxmlformats.org/officeDocument/2006/relationships/ctrlProp" Target="../ctrlProps/ctrlProp102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102" Type="http://schemas.openxmlformats.org/officeDocument/2006/relationships/ctrlProp" Target="../ctrlProps/ctrlProp97.xml"/><Relationship Id="rId123" Type="http://schemas.openxmlformats.org/officeDocument/2006/relationships/ctrlProp" Target="../ctrlProps/ctrlProp118.xml"/><Relationship Id="rId128" Type="http://schemas.openxmlformats.org/officeDocument/2006/relationships/ctrlProp" Target="../ctrlProps/ctrlProp123.xml"/><Relationship Id="rId144" Type="http://schemas.openxmlformats.org/officeDocument/2006/relationships/ctrlProp" Target="../ctrlProps/ctrlProp139.xml"/><Relationship Id="rId149" Type="http://schemas.openxmlformats.org/officeDocument/2006/relationships/ctrlProp" Target="../ctrlProps/ctrlProp144.xml"/><Relationship Id="rId5" Type="http://schemas.openxmlformats.org/officeDocument/2006/relationships/vmlDrawing" Target="../drawings/vmlDrawing1.v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160" Type="http://schemas.openxmlformats.org/officeDocument/2006/relationships/ctrlProp" Target="../ctrlProps/ctrlProp155.xml"/><Relationship Id="rId165" Type="http://schemas.openxmlformats.org/officeDocument/2006/relationships/ctrlProp" Target="../ctrlProps/ctrlProp160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113" Type="http://schemas.openxmlformats.org/officeDocument/2006/relationships/ctrlProp" Target="../ctrlProps/ctrlProp108.xml"/><Relationship Id="rId118" Type="http://schemas.openxmlformats.org/officeDocument/2006/relationships/ctrlProp" Target="../ctrlProps/ctrlProp113.xml"/><Relationship Id="rId134" Type="http://schemas.openxmlformats.org/officeDocument/2006/relationships/ctrlProp" Target="../ctrlProps/ctrlProp129.xml"/><Relationship Id="rId139" Type="http://schemas.openxmlformats.org/officeDocument/2006/relationships/ctrlProp" Target="../ctrlProps/ctrlProp134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150" Type="http://schemas.openxmlformats.org/officeDocument/2006/relationships/ctrlProp" Target="../ctrlProps/ctrlProp145.xml"/><Relationship Id="rId155" Type="http://schemas.openxmlformats.org/officeDocument/2006/relationships/ctrlProp" Target="../ctrlProps/ctrlProp150.xml"/><Relationship Id="rId171" Type="http://schemas.openxmlformats.org/officeDocument/2006/relationships/ctrlProp" Target="../ctrlProps/ctrlProp166.xml"/><Relationship Id="rId176" Type="http://schemas.openxmlformats.org/officeDocument/2006/relationships/ctrlProp" Target="../ctrlProps/ctrlProp171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59" Type="http://schemas.openxmlformats.org/officeDocument/2006/relationships/ctrlProp" Target="../ctrlProps/ctrlProp54.xml"/><Relationship Id="rId103" Type="http://schemas.openxmlformats.org/officeDocument/2006/relationships/ctrlProp" Target="../ctrlProps/ctrlProp98.xml"/><Relationship Id="rId108" Type="http://schemas.openxmlformats.org/officeDocument/2006/relationships/ctrlProp" Target="../ctrlProps/ctrlProp103.xml"/><Relationship Id="rId124" Type="http://schemas.openxmlformats.org/officeDocument/2006/relationships/ctrlProp" Target="../ctrlProps/ctrlProp119.xml"/><Relationship Id="rId129" Type="http://schemas.openxmlformats.org/officeDocument/2006/relationships/ctrlProp" Target="../ctrlProps/ctrlProp124.xml"/><Relationship Id="rId54" Type="http://schemas.openxmlformats.org/officeDocument/2006/relationships/ctrlProp" Target="../ctrlProps/ctrlProp49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40" Type="http://schemas.openxmlformats.org/officeDocument/2006/relationships/ctrlProp" Target="../ctrlProps/ctrlProp135.xml"/><Relationship Id="rId145" Type="http://schemas.openxmlformats.org/officeDocument/2006/relationships/ctrlProp" Target="../ctrlProps/ctrlProp140.xml"/><Relationship Id="rId161" Type="http://schemas.openxmlformats.org/officeDocument/2006/relationships/ctrlProp" Target="../ctrlProps/ctrlProp156.xml"/><Relationship Id="rId166" Type="http://schemas.openxmlformats.org/officeDocument/2006/relationships/ctrlProp" Target="../ctrlProps/ctrlProp161.xml"/><Relationship Id="rId1" Type="http://schemas.openxmlformats.org/officeDocument/2006/relationships/hyperlink" Target="http://musiksaitenrechner.de/saitensaetze/harfe.html" TargetMode="External"/><Relationship Id="rId6" Type="http://schemas.openxmlformats.org/officeDocument/2006/relationships/ctrlProp" Target="../ctrlProps/ctrlProp1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49" Type="http://schemas.openxmlformats.org/officeDocument/2006/relationships/ctrlProp" Target="../ctrlProps/ctrlProp44.xml"/><Relationship Id="rId114" Type="http://schemas.openxmlformats.org/officeDocument/2006/relationships/ctrlProp" Target="../ctrlProps/ctrlProp109.xml"/><Relationship Id="rId119" Type="http://schemas.openxmlformats.org/officeDocument/2006/relationships/ctrlProp" Target="../ctrlProps/ctrlProp114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101" Type="http://schemas.openxmlformats.org/officeDocument/2006/relationships/ctrlProp" Target="../ctrlProps/ctrlProp96.xml"/><Relationship Id="rId122" Type="http://schemas.openxmlformats.org/officeDocument/2006/relationships/ctrlProp" Target="../ctrlProps/ctrlProp117.xml"/><Relationship Id="rId130" Type="http://schemas.openxmlformats.org/officeDocument/2006/relationships/ctrlProp" Target="../ctrlProps/ctrlProp125.xml"/><Relationship Id="rId135" Type="http://schemas.openxmlformats.org/officeDocument/2006/relationships/ctrlProp" Target="../ctrlProps/ctrlProp130.xml"/><Relationship Id="rId143" Type="http://schemas.openxmlformats.org/officeDocument/2006/relationships/ctrlProp" Target="../ctrlProps/ctrlProp138.xml"/><Relationship Id="rId148" Type="http://schemas.openxmlformats.org/officeDocument/2006/relationships/ctrlProp" Target="../ctrlProps/ctrlProp143.xml"/><Relationship Id="rId151" Type="http://schemas.openxmlformats.org/officeDocument/2006/relationships/ctrlProp" Target="../ctrlProps/ctrlProp146.xml"/><Relationship Id="rId156" Type="http://schemas.openxmlformats.org/officeDocument/2006/relationships/ctrlProp" Target="../ctrlProps/ctrlProp151.xml"/><Relationship Id="rId164" Type="http://schemas.openxmlformats.org/officeDocument/2006/relationships/ctrlProp" Target="../ctrlProps/ctrlProp159.xml"/><Relationship Id="rId169" Type="http://schemas.openxmlformats.org/officeDocument/2006/relationships/ctrlProp" Target="../ctrlProps/ctrlProp164.xml"/><Relationship Id="rId177" Type="http://schemas.openxmlformats.org/officeDocument/2006/relationships/ctrlProp" Target="../ctrlProps/ctrlProp172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72" Type="http://schemas.openxmlformats.org/officeDocument/2006/relationships/ctrlProp" Target="../ctrlProps/ctrlProp167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109" Type="http://schemas.openxmlformats.org/officeDocument/2006/relationships/ctrlProp" Target="../ctrlProps/ctrlProp10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97" Type="http://schemas.openxmlformats.org/officeDocument/2006/relationships/ctrlProp" Target="../ctrlProps/ctrlProp92.xml"/><Relationship Id="rId104" Type="http://schemas.openxmlformats.org/officeDocument/2006/relationships/ctrlProp" Target="../ctrlProps/ctrlProp99.xml"/><Relationship Id="rId120" Type="http://schemas.openxmlformats.org/officeDocument/2006/relationships/ctrlProp" Target="../ctrlProps/ctrlProp115.xml"/><Relationship Id="rId125" Type="http://schemas.openxmlformats.org/officeDocument/2006/relationships/ctrlProp" Target="../ctrlProps/ctrlProp120.xml"/><Relationship Id="rId141" Type="http://schemas.openxmlformats.org/officeDocument/2006/relationships/ctrlProp" Target="../ctrlProps/ctrlProp136.xml"/><Relationship Id="rId146" Type="http://schemas.openxmlformats.org/officeDocument/2006/relationships/ctrlProp" Target="../ctrlProps/ctrlProp141.xml"/><Relationship Id="rId167" Type="http://schemas.openxmlformats.org/officeDocument/2006/relationships/ctrlProp" Target="../ctrlProps/ctrlProp162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162" Type="http://schemas.openxmlformats.org/officeDocument/2006/relationships/ctrlProp" Target="../ctrlProps/ctrlProp157.xml"/><Relationship Id="rId2" Type="http://schemas.openxmlformats.org/officeDocument/2006/relationships/hyperlink" Target="http://musiksaitenrechner.de/saitensaetze/harfe.html" TargetMode="External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87" Type="http://schemas.openxmlformats.org/officeDocument/2006/relationships/ctrlProp" Target="../ctrlProps/ctrlProp82.xml"/><Relationship Id="rId110" Type="http://schemas.openxmlformats.org/officeDocument/2006/relationships/ctrlProp" Target="../ctrlProps/ctrlProp105.xml"/><Relationship Id="rId115" Type="http://schemas.openxmlformats.org/officeDocument/2006/relationships/ctrlProp" Target="../ctrlProps/ctrlProp110.xml"/><Relationship Id="rId131" Type="http://schemas.openxmlformats.org/officeDocument/2006/relationships/ctrlProp" Target="../ctrlProps/ctrlProp126.xml"/><Relationship Id="rId136" Type="http://schemas.openxmlformats.org/officeDocument/2006/relationships/ctrlProp" Target="../ctrlProps/ctrlProp131.xml"/><Relationship Id="rId157" Type="http://schemas.openxmlformats.org/officeDocument/2006/relationships/ctrlProp" Target="../ctrlProps/ctrlProp152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152" Type="http://schemas.openxmlformats.org/officeDocument/2006/relationships/ctrlProp" Target="../ctrlProps/ctrlProp147.xml"/><Relationship Id="rId173" Type="http://schemas.openxmlformats.org/officeDocument/2006/relationships/ctrlProp" Target="../ctrlProps/ctrlProp168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56" Type="http://schemas.openxmlformats.org/officeDocument/2006/relationships/ctrlProp" Target="../ctrlProps/ctrlProp51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105" Type="http://schemas.openxmlformats.org/officeDocument/2006/relationships/ctrlProp" Target="../ctrlProps/ctrlProp100.xml"/><Relationship Id="rId126" Type="http://schemas.openxmlformats.org/officeDocument/2006/relationships/ctrlProp" Target="../ctrlProps/ctrlProp121.xml"/><Relationship Id="rId147" Type="http://schemas.openxmlformats.org/officeDocument/2006/relationships/ctrlProp" Target="../ctrlProps/ctrlProp142.xml"/><Relationship Id="rId168" Type="http://schemas.openxmlformats.org/officeDocument/2006/relationships/ctrlProp" Target="../ctrlProps/ctrlProp163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121" Type="http://schemas.openxmlformats.org/officeDocument/2006/relationships/ctrlProp" Target="../ctrlProps/ctrlProp116.xml"/><Relationship Id="rId142" Type="http://schemas.openxmlformats.org/officeDocument/2006/relationships/ctrlProp" Target="../ctrlProps/ctrlProp137.xml"/><Relationship Id="rId163" Type="http://schemas.openxmlformats.org/officeDocument/2006/relationships/ctrlProp" Target="../ctrlProps/ctrlProp158.xml"/><Relationship Id="rId3" Type="http://schemas.openxmlformats.org/officeDocument/2006/relationships/printerSettings" Target="../printerSettings/printerSettings1.bin"/><Relationship Id="rId25" Type="http://schemas.openxmlformats.org/officeDocument/2006/relationships/ctrlProp" Target="../ctrlProps/ctrlProp20.xml"/><Relationship Id="rId46" Type="http://schemas.openxmlformats.org/officeDocument/2006/relationships/ctrlProp" Target="../ctrlProps/ctrlProp41.xml"/><Relationship Id="rId67" Type="http://schemas.openxmlformats.org/officeDocument/2006/relationships/ctrlProp" Target="../ctrlProps/ctrlProp62.xml"/><Relationship Id="rId116" Type="http://schemas.openxmlformats.org/officeDocument/2006/relationships/ctrlProp" Target="../ctrlProps/ctrlProp111.xml"/><Relationship Id="rId137" Type="http://schemas.openxmlformats.org/officeDocument/2006/relationships/ctrlProp" Target="../ctrlProps/ctrlProp132.xml"/><Relationship Id="rId158" Type="http://schemas.openxmlformats.org/officeDocument/2006/relationships/ctrlProp" Target="../ctrlProps/ctrlProp153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62" Type="http://schemas.openxmlformats.org/officeDocument/2006/relationships/ctrlProp" Target="../ctrlProps/ctrlProp57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111" Type="http://schemas.openxmlformats.org/officeDocument/2006/relationships/ctrlProp" Target="../ctrlProps/ctrlProp106.xml"/><Relationship Id="rId132" Type="http://schemas.openxmlformats.org/officeDocument/2006/relationships/ctrlProp" Target="../ctrlProps/ctrlProp127.xml"/><Relationship Id="rId153" Type="http://schemas.openxmlformats.org/officeDocument/2006/relationships/ctrlProp" Target="../ctrlProps/ctrlProp148.xml"/><Relationship Id="rId174" Type="http://schemas.openxmlformats.org/officeDocument/2006/relationships/ctrlProp" Target="../ctrlProps/ctrlProp169.xml"/><Relationship Id="rId15" Type="http://schemas.openxmlformats.org/officeDocument/2006/relationships/ctrlProp" Target="../ctrlProps/ctrlProp10.xml"/><Relationship Id="rId36" Type="http://schemas.openxmlformats.org/officeDocument/2006/relationships/ctrlProp" Target="../ctrlProps/ctrlProp31.xml"/><Relationship Id="rId57" Type="http://schemas.openxmlformats.org/officeDocument/2006/relationships/ctrlProp" Target="../ctrlProps/ctrlProp52.xml"/><Relationship Id="rId106" Type="http://schemas.openxmlformats.org/officeDocument/2006/relationships/ctrlProp" Target="../ctrlProps/ctrlProp101.xml"/><Relationship Id="rId127" Type="http://schemas.openxmlformats.org/officeDocument/2006/relationships/ctrlProp" Target="../ctrlProps/ctrlProp12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schattensaite.de/excel-saitenrechner/anleitung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2060"/>
    <pageSetUpPr fitToPage="1"/>
  </sheetPr>
  <dimension ref="A1:FU50"/>
  <sheetViews>
    <sheetView showGridLines="0" tabSelected="1" zoomScaleNormal="100" workbookViewId="0">
      <pane xSplit="9" ySplit="5" topLeftCell="J6" activePane="bottomRight" state="frozen"/>
      <selection activeCell="J11" sqref="J11"/>
      <selection pane="topRight" activeCell="J11" sqref="J11"/>
      <selection pane="bottomLeft" activeCell="J11" sqref="J11"/>
      <selection pane="bottomRight" activeCell="L11" sqref="L11"/>
    </sheetView>
  </sheetViews>
  <sheetFormatPr baseColWidth="10" defaultColWidth="11.42578125" defaultRowHeight="15" x14ac:dyDescent="0.25"/>
  <cols>
    <col min="1" max="1" width="3.5703125" style="2" bestFit="1" customWidth="1"/>
    <col min="2" max="2" width="3.5703125" style="2" customWidth="1"/>
    <col min="3" max="3" width="1.42578125" style="2" customWidth="1"/>
    <col min="4" max="4" width="3.42578125" style="4" bestFit="1" customWidth="1"/>
    <col min="5" max="5" width="5" style="30" bestFit="1" customWidth="1"/>
    <col min="6" max="6" width="3.7109375" style="3" bestFit="1" customWidth="1"/>
    <col min="7" max="7" width="2.7109375" style="3" bestFit="1" customWidth="1"/>
    <col min="8" max="9" width="14.28515625" style="5" hidden="1" customWidth="1"/>
    <col min="10" max="10" width="6.5703125" style="8" customWidth="1"/>
    <col min="11" max="11" width="8.7109375" style="1" bestFit="1" customWidth="1"/>
    <col min="12" max="13" width="6.7109375" style="1" customWidth="1"/>
    <col min="14" max="14" width="1.42578125" style="9" customWidth="1"/>
    <col min="15" max="15" width="7.85546875" style="2" customWidth="1"/>
    <col min="16" max="16" width="1.42578125" style="72" hidden="1" customWidth="1"/>
    <col min="17" max="20" width="7.85546875" style="2" hidden="1" customWidth="1"/>
    <col min="21" max="21" width="1.42578125" style="9" customWidth="1"/>
    <col min="22" max="25" width="7.5703125" style="9" customWidth="1"/>
    <col min="26" max="26" width="1.42578125" style="9" customWidth="1"/>
    <col min="27" max="30" width="8.28515625" style="1" customWidth="1"/>
    <col min="31" max="31" width="1.42578125" style="1" hidden="1" customWidth="1"/>
    <col min="32" max="35" width="8.42578125" style="224" hidden="1" customWidth="1"/>
    <col min="36" max="36" width="1.42578125" style="17" hidden="1" customWidth="1"/>
    <col min="37" max="40" width="7.85546875" style="2" hidden="1" customWidth="1"/>
    <col min="41" max="41" width="1.42578125" style="17" customWidth="1"/>
    <col min="42" max="45" width="7.85546875" style="2" customWidth="1"/>
    <col min="46" max="46" width="1.42578125" style="17" customWidth="1"/>
    <col min="47" max="49" width="8.28515625" style="2" bestFit="1" customWidth="1"/>
    <col min="50" max="50" width="7.85546875" style="2" customWidth="1"/>
    <col min="51" max="16384" width="11.42578125" style="2"/>
  </cols>
  <sheetData>
    <row r="1" spans="1:177" ht="15.75" thickTop="1" x14ac:dyDescent="0.25">
      <c r="A1" s="521" t="s">
        <v>123</v>
      </c>
      <c r="B1" s="522"/>
      <c r="C1" s="522"/>
      <c r="D1" s="522"/>
      <c r="E1" s="522"/>
      <c r="F1" s="522"/>
      <c r="G1" s="522"/>
      <c r="H1" s="522"/>
      <c r="I1" s="522"/>
      <c r="J1" s="522"/>
      <c r="K1" s="517" t="s">
        <v>169</v>
      </c>
      <c r="L1" s="517"/>
      <c r="M1" s="518"/>
      <c r="N1" s="12"/>
      <c r="O1" s="283" t="s">
        <v>149</v>
      </c>
      <c r="P1" s="71"/>
      <c r="Q1" s="492" t="s">
        <v>117</v>
      </c>
      <c r="R1" s="493"/>
      <c r="S1" s="493"/>
      <c r="T1" s="494"/>
      <c r="U1" s="12"/>
      <c r="V1" s="478" t="s">
        <v>116</v>
      </c>
      <c r="W1" s="479"/>
      <c r="X1" s="479"/>
      <c r="Y1" s="480"/>
      <c r="Z1" s="12"/>
      <c r="AA1" s="484" t="s">
        <v>109</v>
      </c>
      <c r="AB1" s="485"/>
      <c r="AC1" s="485"/>
      <c r="AD1" s="486"/>
      <c r="AE1" s="71"/>
      <c r="AF1" s="506" t="s">
        <v>126</v>
      </c>
      <c r="AG1" s="507"/>
      <c r="AH1" s="507"/>
      <c r="AI1" s="508"/>
      <c r="AK1" s="492" t="s">
        <v>113</v>
      </c>
      <c r="AL1" s="493"/>
      <c r="AM1" s="493"/>
      <c r="AN1" s="494"/>
      <c r="AP1" s="484" t="s">
        <v>151</v>
      </c>
      <c r="AQ1" s="485"/>
      <c r="AR1" s="485"/>
      <c r="AS1" s="486"/>
      <c r="AU1" s="478" t="s">
        <v>110</v>
      </c>
      <c r="AV1" s="479"/>
      <c r="AW1" s="479"/>
      <c r="AX1" s="480"/>
    </row>
    <row r="2" spans="1:177" ht="15.75" thickBot="1" x14ac:dyDescent="0.3">
      <c r="A2" s="468" t="s">
        <v>172</v>
      </c>
      <c r="B2" s="469"/>
      <c r="C2" s="469"/>
      <c r="D2" s="469"/>
      <c r="E2" s="469"/>
      <c r="F2" s="469"/>
      <c r="G2" s="469"/>
      <c r="H2" s="454"/>
      <c r="I2" s="454"/>
      <c r="J2" s="463" t="s">
        <v>191</v>
      </c>
      <c r="K2" s="464"/>
      <c r="L2" s="455">
        <v>450</v>
      </c>
      <c r="M2" s="440" t="s">
        <v>171</v>
      </c>
      <c r="N2" s="13"/>
      <c r="O2" s="70" t="s">
        <v>150</v>
      </c>
      <c r="P2" s="71"/>
      <c r="Q2" s="458" t="s">
        <v>118</v>
      </c>
      <c r="R2" s="459"/>
      <c r="S2" s="459"/>
      <c r="T2" s="460"/>
      <c r="U2" s="13"/>
      <c r="V2" s="498" t="s">
        <v>119</v>
      </c>
      <c r="W2" s="499"/>
      <c r="X2" s="499"/>
      <c r="Y2" s="500"/>
      <c r="Z2" s="13"/>
      <c r="AA2" s="265">
        <v>1276</v>
      </c>
      <c r="AB2" s="266">
        <v>8820</v>
      </c>
      <c r="AC2" s="266">
        <v>8550</v>
      </c>
      <c r="AD2" s="267">
        <v>7867</v>
      </c>
      <c r="AE2" s="89"/>
      <c r="AF2" s="509" t="s">
        <v>127</v>
      </c>
      <c r="AG2" s="510"/>
      <c r="AH2" s="510"/>
      <c r="AI2" s="511"/>
      <c r="AK2" s="458" t="s">
        <v>115</v>
      </c>
      <c r="AL2" s="459"/>
      <c r="AM2" s="459"/>
      <c r="AN2" s="460"/>
      <c r="AP2" s="501" t="s">
        <v>121</v>
      </c>
      <c r="AQ2" s="502"/>
      <c r="AR2" s="502"/>
      <c r="AS2" s="503"/>
      <c r="AU2" s="265">
        <v>358</v>
      </c>
      <c r="AV2" s="266">
        <v>1046</v>
      </c>
      <c r="AW2" s="266">
        <v>1036</v>
      </c>
      <c r="AX2" s="267">
        <v>2350</v>
      </c>
    </row>
    <row r="3" spans="1:177" s="72" customFormat="1" ht="7.5" customHeight="1" thickTop="1" thickBot="1" x14ac:dyDescent="0.3"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28"/>
      <c r="N3" s="71"/>
      <c r="O3" s="76"/>
      <c r="P3" s="71"/>
      <c r="Q3" s="13"/>
      <c r="R3" s="13"/>
      <c r="S3" s="13"/>
      <c r="T3" s="13"/>
      <c r="U3" s="71"/>
      <c r="V3" s="71"/>
      <c r="W3" s="71"/>
      <c r="X3" s="71"/>
      <c r="Y3" s="71"/>
      <c r="Z3" s="13"/>
      <c r="AA3" s="462"/>
      <c r="AB3" s="462"/>
      <c r="AC3" s="462"/>
      <c r="AD3" s="462"/>
      <c r="AE3" s="89"/>
      <c r="AF3" s="87"/>
      <c r="AG3" s="87"/>
      <c r="AH3" s="87"/>
      <c r="AI3" s="87"/>
      <c r="AK3" s="73"/>
      <c r="AL3" s="74"/>
      <c r="AM3" s="74"/>
      <c r="AN3" s="75"/>
      <c r="AP3" s="520"/>
      <c r="AQ3" s="520"/>
      <c r="AR3" s="520"/>
      <c r="AS3" s="520"/>
      <c r="AU3" s="525"/>
      <c r="AV3" s="525"/>
      <c r="AW3" s="525"/>
      <c r="AX3" s="525"/>
    </row>
    <row r="4" spans="1:177" s="34" customFormat="1" ht="16.5" thickTop="1" x14ac:dyDescent="0.25">
      <c r="A4" s="470" t="s">
        <v>178</v>
      </c>
      <c r="B4" s="470"/>
      <c r="C4" s="447"/>
      <c r="D4" s="39" t="s">
        <v>49</v>
      </c>
      <c r="E4" s="465" t="s">
        <v>64</v>
      </c>
      <c r="F4" s="466"/>
      <c r="G4" s="467"/>
      <c r="H4" s="57" t="s">
        <v>114</v>
      </c>
      <c r="I4" s="57" t="s">
        <v>114</v>
      </c>
      <c r="J4" s="36" t="s">
        <v>0</v>
      </c>
      <c r="K4" s="37" t="s">
        <v>48</v>
      </c>
      <c r="L4" s="476" t="s">
        <v>50</v>
      </c>
      <c r="M4" s="477"/>
      <c r="N4" s="31"/>
      <c r="O4" s="56" t="s">
        <v>112</v>
      </c>
      <c r="P4" s="78"/>
      <c r="Q4" s="495" t="s">
        <v>114</v>
      </c>
      <c r="R4" s="496"/>
      <c r="S4" s="496"/>
      <c r="T4" s="497"/>
      <c r="U4" s="31"/>
      <c r="V4" s="490" t="s">
        <v>120</v>
      </c>
      <c r="W4" s="491"/>
      <c r="X4" s="491"/>
      <c r="Y4" s="477"/>
      <c r="Z4" s="31"/>
      <c r="AA4" s="487" t="s">
        <v>51</v>
      </c>
      <c r="AB4" s="488"/>
      <c r="AC4" s="488"/>
      <c r="AD4" s="489"/>
      <c r="AE4" s="90"/>
      <c r="AF4" s="512" t="s">
        <v>114</v>
      </c>
      <c r="AG4" s="513"/>
      <c r="AH4" s="513"/>
      <c r="AI4" s="514"/>
      <c r="AJ4" s="32"/>
      <c r="AK4" s="473" t="s">
        <v>114</v>
      </c>
      <c r="AL4" s="474"/>
      <c r="AM4" s="474"/>
      <c r="AN4" s="475"/>
      <c r="AO4" s="32"/>
      <c r="AP4" s="481" t="s">
        <v>122</v>
      </c>
      <c r="AQ4" s="482"/>
      <c r="AR4" s="482"/>
      <c r="AS4" s="483"/>
      <c r="AT4" s="32"/>
      <c r="AU4" s="481" t="s">
        <v>56</v>
      </c>
      <c r="AV4" s="482"/>
      <c r="AW4" s="482"/>
      <c r="AX4" s="48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</row>
    <row r="5" spans="1:177" s="18" customFormat="1" ht="15.75" thickBot="1" x14ac:dyDescent="0.3">
      <c r="A5" s="471" t="s">
        <v>179</v>
      </c>
      <c r="B5" s="471"/>
      <c r="C5" s="448"/>
      <c r="D5" s="35"/>
      <c r="E5" s="38" t="s">
        <v>65</v>
      </c>
      <c r="F5" s="515" t="s">
        <v>63</v>
      </c>
      <c r="G5" s="516"/>
      <c r="H5" s="19" t="s">
        <v>31</v>
      </c>
      <c r="I5" s="19" t="s">
        <v>27</v>
      </c>
      <c r="J5" s="25" t="s">
        <v>54</v>
      </c>
      <c r="K5" s="26" t="s">
        <v>2</v>
      </c>
      <c r="L5" s="20" t="s">
        <v>1</v>
      </c>
      <c r="M5" s="437" t="s">
        <v>170</v>
      </c>
      <c r="N5" s="9"/>
      <c r="O5" s="44" t="s">
        <v>111</v>
      </c>
      <c r="P5" s="79"/>
      <c r="Q5" s="21" t="s">
        <v>52</v>
      </c>
      <c r="R5" s="20" t="s">
        <v>9</v>
      </c>
      <c r="S5" s="20" t="s">
        <v>53</v>
      </c>
      <c r="T5" s="22" t="s">
        <v>3</v>
      </c>
      <c r="U5" s="9"/>
      <c r="V5" s="21" t="s">
        <v>52</v>
      </c>
      <c r="W5" s="20" t="s">
        <v>174</v>
      </c>
      <c r="X5" s="20" t="s">
        <v>175</v>
      </c>
      <c r="Y5" s="22" t="s">
        <v>173</v>
      </c>
      <c r="Z5" s="9"/>
      <c r="AA5" s="268" t="s">
        <v>52</v>
      </c>
      <c r="AB5" s="79" t="s">
        <v>174</v>
      </c>
      <c r="AC5" s="79" t="s">
        <v>175</v>
      </c>
      <c r="AD5" s="269" t="s">
        <v>173</v>
      </c>
      <c r="AE5" s="1"/>
      <c r="AF5" s="212" t="s">
        <v>52</v>
      </c>
      <c r="AG5" s="213" t="s">
        <v>174</v>
      </c>
      <c r="AH5" s="213" t="s">
        <v>175</v>
      </c>
      <c r="AI5" s="214" t="s">
        <v>173</v>
      </c>
      <c r="AJ5" s="17"/>
      <c r="AK5" s="27" t="s">
        <v>52</v>
      </c>
      <c r="AL5" s="28" t="s">
        <v>174</v>
      </c>
      <c r="AM5" s="28" t="s">
        <v>175</v>
      </c>
      <c r="AN5" s="29" t="s">
        <v>173</v>
      </c>
      <c r="AO5" s="23"/>
      <c r="AP5" s="27" t="s">
        <v>52</v>
      </c>
      <c r="AQ5" s="28" t="s">
        <v>174</v>
      </c>
      <c r="AR5" s="28" t="s">
        <v>175</v>
      </c>
      <c r="AS5" s="29" t="s">
        <v>173</v>
      </c>
      <c r="AT5" s="17"/>
      <c r="AU5" s="27" t="s">
        <v>52</v>
      </c>
      <c r="AV5" s="28" t="s">
        <v>174</v>
      </c>
      <c r="AW5" s="28" t="s">
        <v>175</v>
      </c>
      <c r="AX5" s="29" t="s">
        <v>173</v>
      </c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</row>
    <row r="6" spans="1:177" ht="15.75" customHeight="1" thickTop="1" x14ac:dyDescent="0.25">
      <c r="A6" s="472" t="s">
        <v>62</v>
      </c>
      <c r="B6" s="449" t="s">
        <v>66</v>
      </c>
      <c r="C6" s="450"/>
      <c r="D6" s="95" t="s">
        <v>20</v>
      </c>
      <c r="E6" s="96" t="s">
        <v>108</v>
      </c>
      <c r="F6" s="259" t="s">
        <v>11</v>
      </c>
      <c r="G6" s="135" t="s">
        <v>47</v>
      </c>
      <c r="H6" s="5">
        <v>2217.4610478149698</v>
      </c>
      <c r="I6" s="5">
        <v>2093.0045224047799</v>
      </c>
      <c r="J6" s="97">
        <f>IF(F6="c",$I$6,$H$6)</f>
        <v>2093.0045224047799</v>
      </c>
      <c r="K6" s="132"/>
      <c r="L6" s="429" t="str">
        <f t="shared" ref="L6:L9" si="0">IF(K6&gt;=1,L7-($L$2/1000),"")</f>
        <v/>
      </c>
      <c r="M6" s="436" t="str">
        <f>IF(K6&gt;=1,L6*9.80665,"")</f>
        <v/>
      </c>
      <c r="N6" s="14"/>
      <c r="O6" s="98" t="str">
        <f t="shared" ref="O6:O48" si="1">IF(K6&gt;=1,L6/(K6/1000),"")</f>
        <v/>
      </c>
      <c r="P6" s="80"/>
      <c r="Q6" s="46" t="str">
        <f>IF(K6&gt;=1,SQRT((L6*9.81)/($AA$2*3.142*(POWER(J6,2)*POWER((K6/1000),2))))*1000,"")</f>
        <v/>
      </c>
      <c r="R6" s="47" t="str">
        <f>IF(K6&gt;=1,SQRT((L6*9.81)/($AB$2*3.142*(POWER(J6,2)*POWER((K6/1000),2))))*1000,"")</f>
        <v/>
      </c>
      <c r="S6" s="47" t="str">
        <f>IF(K6&gt;=1,SQRT((L6*9.81)/($AC$2*3.142*(POWER(J6,2)*POWER((K6/1000),2))))*1000,"")</f>
        <v/>
      </c>
      <c r="T6" s="48" t="str">
        <f>IF(K6&gt;=1,SQRT((L6*9.81)/($AD$2*3.142*(POWER(J6,2)*POWER((K6/1000),2))))*1000,"")</f>
        <v/>
      </c>
      <c r="U6" s="14"/>
      <c r="V6" s="140">
        <v>0.1</v>
      </c>
      <c r="W6" s="141"/>
      <c r="X6" s="141"/>
      <c r="Y6" s="142"/>
      <c r="Z6" s="15"/>
      <c r="AA6" s="270" t="str">
        <f>IF(K6&gt;=1,Q6+(Q6/100*V6),"")</f>
        <v/>
      </c>
      <c r="AB6" s="271" t="str">
        <f>IF(K6&gt;=1,R6+(R6/100*W6),"")</f>
        <v/>
      </c>
      <c r="AC6" s="271" t="str">
        <f>IF(K6&gt;=1,S6+(S6/100*X6),"")</f>
        <v/>
      </c>
      <c r="AD6" s="272" t="str">
        <f>IF(K6&gt;=1,T6+(T6/100*Y6),"")</f>
        <v/>
      </c>
      <c r="AE6" s="88"/>
      <c r="AF6" s="215" t="b">
        <v>0</v>
      </c>
      <c r="AG6" s="216" t="b">
        <v>0</v>
      </c>
      <c r="AH6" s="216" t="b">
        <v>0</v>
      </c>
      <c r="AI6" s="217" t="b">
        <v>0</v>
      </c>
      <c r="AK6" s="58" t="e">
        <f>ROUND(AA6,4)</f>
        <v>#VALUE!</v>
      </c>
      <c r="AL6" s="59" t="e">
        <f>ROUND(AB6,4)</f>
        <v>#VALUE!</v>
      </c>
      <c r="AM6" s="59" t="e">
        <f>ROUND(AC6,4)</f>
        <v>#VALUE!</v>
      </c>
      <c r="AN6" s="60" t="e">
        <f>ROUND(AD6,4)</f>
        <v>#VALUE!</v>
      </c>
      <c r="AP6" s="99" t="str">
        <f t="shared" ref="AP6:AP10" si="2">IF(K6&gt;=1,(L6*9.81*4)/(AK6*AK6*3.142),"")</f>
        <v/>
      </c>
      <c r="AQ6" s="100" t="str">
        <f>IF(K6&gt;=1,(L6*9.81*4)/(AL6*AL6*3.142),"")</f>
        <v/>
      </c>
      <c r="AR6" s="100" t="str">
        <f>IF(K6&gt;=1,(L6*9.81*4)/(AM6*AM6*3.142),"")</f>
        <v/>
      </c>
      <c r="AS6" s="101" t="str">
        <f>IF(K6&gt;=1,(L6*9.81*4)/(AN6*AN6*3.142),"")</f>
        <v/>
      </c>
      <c r="AU6" s="102" t="str">
        <f>IF(K6&gt;=1,AP6/$AU$2,"")</f>
        <v/>
      </c>
      <c r="AV6" s="103" t="str">
        <f>IF(K6&gt;=1,AQ6/$AV$2,"")</f>
        <v/>
      </c>
      <c r="AW6" s="103" t="str">
        <f>IF(K6&gt;=1,AR6/$AW$2,"")</f>
        <v/>
      </c>
      <c r="AX6" s="104" t="str">
        <f>IF(K6&gt;=1,AS6/$AX$2,"")</f>
        <v/>
      </c>
    </row>
    <row r="7" spans="1:177" x14ac:dyDescent="0.25">
      <c r="A7" s="472"/>
      <c r="B7" s="449" t="s">
        <v>180</v>
      </c>
      <c r="C7" s="450"/>
      <c r="D7" s="40">
        <v>0</v>
      </c>
      <c r="E7" s="40" t="s">
        <v>107</v>
      </c>
      <c r="F7" s="260" t="s">
        <v>38</v>
      </c>
      <c r="G7" s="136" t="s">
        <v>44</v>
      </c>
      <c r="H7" s="5">
        <v>1864.6550460723499</v>
      </c>
      <c r="I7" s="5">
        <v>1975.5332050244899</v>
      </c>
      <c r="J7" s="55">
        <f>IF(F7="h",$I$7,$H$7)</f>
        <v>1864.6550460723499</v>
      </c>
      <c r="K7" s="133"/>
      <c r="L7" s="430" t="str">
        <f t="shared" si="0"/>
        <v/>
      </c>
      <c r="M7" s="438" t="str">
        <f t="shared" ref="M7:M48" si="3">IF(K7&gt;=1,L7*9.80665,"")</f>
        <v/>
      </c>
      <c r="N7" s="14"/>
      <c r="O7" s="45" t="str">
        <f t="shared" si="1"/>
        <v/>
      </c>
      <c r="P7" s="80"/>
      <c r="Q7" s="49" t="str">
        <f t="shared" ref="Q7:Q48" si="4">IF(K7&gt;=1,SQRT((L7*9.81)/($AA$2*3.142*(POWER(J7,2)*POWER((K7/1000),2))))*1000,"")</f>
        <v/>
      </c>
      <c r="R7" s="50" t="str">
        <f t="shared" ref="R7:R48" si="5">IF(K7&gt;=1,SQRT((L7*9.81)/($AB$2*3.142*(POWER(J7,2)*POWER((K7/1000),2))))*1000,"")</f>
        <v/>
      </c>
      <c r="S7" s="50" t="str">
        <f t="shared" ref="S7:S48" si="6">IF(K7&gt;=1,SQRT((L7*9.81)/($AC$2*3.142*(POWER(J7,2)*POWER((K7/1000),2))))*1000,"")</f>
        <v/>
      </c>
      <c r="T7" s="51" t="str">
        <f t="shared" ref="T7:T48" si="7">IF(K7&gt;=1,SQRT((L7*9.81)/($AD$2*3.142*(POWER(J7,2)*POWER((K7/1000),2))))*1000,"")</f>
        <v/>
      </c>
      <c r="U7" s="14"/>
      <c r="V7" s="143">
        <f>V6+0.0736842105263158</f>
        <v>0.1736842105263158</v>
      </c>
      <c r="W7" s="144"/>
      <c r="X7" s="144"/>
      <c r="Y7" s="145"/>
      <c r="Z7" s="14"/>
      <c r="AA7" s="273" t="str">
        <f t="shared" ref="AA7:AA48" si="8">IF(K7&gt;=1,Q7+(Q7/100*V7),"")</f>
        <v/>
      </c>
      <c r="AB7" s="274" t="str">
        <f t="shared" ref="AB7:AB48" si="9">IF(K7&gt;=1,R7+(R7/100*W7),"")</f>
        <v/>
      </c>
      <c r="AC7" s="274" t="str">
        <f t="shared" ref="AC7:AC48" si="10">IF(K7&gt;=1,S7+(S7/100*X7),"")</f>
        <v/>
      </c>
      <c r="AD7" s="275" t="str">
        <f t="shared" ref="AD7:AD48" si="11">IF(K7&gt;=1,T7+(T7/100*Y7),"")</f>
        <v/>
      </c>
      <c r="AE7" s="88"/>
      <c r="AF7" s="218" t="b">
        <v>0</v>
      </c>
      <c r="AG7" s="219" t="b">
        <v>0</v>
      </c>
      <c r="AH7" s="219" t="b">
        <v>0</v>
      </c>
      <c r="AI7" s="220" t="b">
        <v>0</v>
      </c>
      <c r="AK7" s="61" t="e">
        <f t="shared" ref="AK7:AK48" si="12">ROUND(AA7,4)</f>
        <v>#VALUE!</v>
      </c>
      <c r="AL7" s="62" t="e">
        <f t="shared" ref="AL7:AL48" si="13">ROUND(AB7,4)</f>
        <v>#VALUE!</v>
      </c>
      <c r="AM7" s="62" t="e">
        <f t="shared" ref="AM7:AM48" si="14">ROUND(AC7,4)</f>
        <v>#VALUE!</v>
      </c>
      <c r="AN7" s="63" t="e">
        <f t="shared" ref="AN7:AN48" si="15">ROUND(AD7,4)</f>
        <v>#VALUE!</v>
      </c>
      <c r="AP7" s="82" t="str">
        <f t="shared" si="2"/>
        <v/>
      </c>
      <c r="AQ7" s="83" t="str">
        <f>IF(K7&gt;=1,(L7*9.81*4)/(AL7*AL7*3.142),"")</f>
        <v/>
      </c>
      <c r="AR7" s="83" t="str">
        <f>IF(K7&gt;=1,(L7*9.81*4)/(AM7*AM7*3.142),"")</f>
        <v/>
      </c>
      <c r="AS7" s="84" t="str">
        <f>IF(K7&gt;=1,(L7*9.81*4)/(AN7*AN7*3.142),"")</f>
        <v/>
      </c>
      <c r="AU7" s="67" t="str">
        <f t="shared" ref="AU7:AU48" si="16">IF(K7&gt;=1,AP7/$AU$2,"")</f>
        <v/>
      </c>
      <c r="AV7" s="68" t="str">
        <f t="shared" ref="AV7:AV48" si="17">IF(K7&gt;=1,AQ7/$AV$2,"")</f>
        <v/>
      </c>
      <c r="AW7" s="68" t="str">
        <f t="shared" ref="AW7:AW48" si="18">IF(K7&gt;=1,AR7/$AW$2,"")</f>
        <v/>
      </c>
      <c r="AX7" s="69" t="str">
        <f t="shared" ref="AX7:AX48" si="19">IF(K7&gt;=1,AS7/$AX$2,"")</f>
        <v/>
      </c>
    </row>
    <row r="8" spans="1:177" x14ac:dyDescent="0.25">
      <c r="A8" s="472"/>
      <c r="B8" s="449" t="s">
        <v>71</v>
      </c>
      <c r="C8" s="450"/>
      <c r="D8" s="40">
        <v>1</v>
      </c>
      <c r="E8" s="40" t="s">
        <v>106</v>
      </c>
      <c r="F8" s="260" t="s">
        <v>39</v>
      </c>
      <c r="G8" s="136" t="s">
        <v>44</v>
      </c>
      <c r="H8" s="5">
        <v>1661.2187903197801</v>
      </c>
      <c r="I8" s="5">
        <v>1760</v>
      </c>
      <c r="J8" s="55">
        <f>IF(F8="a",$I$8,$H$8)</f>
        <v>1661.2187903197801</v>
      </c>
      <c r="K8" s="133"/>
      <c r="L8" s="430" t="str">
        <f t="shared" si="0"/>
        <v/>
      </c>
      <c r="M8" s="438" t="str">
        <f t="shared" si="3"/>
        <v/>
      </c>
      <c r="N8" s="14"/>
      <c r="O8" s="45" t="str">
        <f t="shared" si="1"/>
        <v/>
      </c>
      <c r="P8" s="80"/>
      <c r="Q8" s="49" t="str">
        <f t="shared" si="4"/>
        <v/>
      </c>
      <c r="R8" s="50" t="str">
        <f t="shared" si="5"/>
        <v/>
      </c>
      <c r="S8" s="50" t="str">
        <f t="shared" si="6"/>
        <v/>
      </c>
      <c r="T8" s="51" t="str">
        <f t="shared" si="7"/>
        <v/>
      </c>
      <c r="U8" s="14"/>
      <c r="V8" s="143">
        <f t="shared" ref="V8:V25" si="20">V7+0.0736842105263158</f>
        <v>0.2473684210526316</v>
      </c>
      <c r="W8" s="144"/>
      <c r="X8" s="144"/>
      <c r="Y8" s="145"/>
      <c r="Z8" s="14"/>
      <c r="AA8" s="273" t="str">
        <f t="shared" si="8"/>
        <v/>
      </c>
      <c r="AB8" s="274" t="str">
        <f t="shared" si="9"/>
        <v/>
      </c>
      <c r="AC8" s="274" t="str">
        <f t="shared" si="10"/>
        <v/>
      </c>
      <c r="AD8" s="275" t="str">
        <f t="shared" si="11"/>
        <v/>
      </c>
      <c r="AE8" s="88"/>
      <c r="AF8" s="218" t="b">
        <v>0</v>
      </c>
      <c r="AG8" s="219" t="b">
        <v>0</v>
      </c>
      <c r="AH8" s="219" t="b">
        <v>0</v>
      </c>
      <c r="AI8" s="220" t="b">
        <v>0</v>
      </c>
      <c r="AK8" s="61" t="e">
        <f t="shared" si="12"/>
        <v>#VALUE!</v>
      </c>
      <c r="AL8" s="62" t="e">
        <f t="shared" si="13"/>
        <v>#VALUE!</v>
      </c>
      <c r="AM8" s="62" t="e">
        <f t="shared" si="14"/>
        <v>#VALUE!</v>
      </c>
      <c r="AN8" s="63" t="e">
        <f t="shared" si="15"/>
        <v>#VALUE!</v>
      </c>
      <c r="AP8" s="82" t="str">
        <f t="shared" si="2"/>
        <v/>
      </c>
      <c r="AQ8" s="83" t="str">
        <f t="shared" ref="AQ8:AQ48" si="21">IF(K8&gt;=1,(L8*9.81*4)/(AL8*AL8*3.142),"")</f>
        <v/>
      </c>
      <c r="AR8" s="83" t="str">
        <f t="shared" ref="AR8:AR48" si="22">IF(K8&gt;=1,(L8*9.81*4)/(AM8*AM8*3.142),"")</f>
        <v/>
      </c>
      <c r="AS8" s="84" t="str">
        <f t="shared" ref="AS8:AS48" si="23">IF(K8&gt;=1,(L8*9.81*4)/(AN8*AN8*3.142),"")</f>
        <v/>
      </c>
      <c r="AU8" s="67" t="str">
        <f t="shared" si="16"/>
        <v/>
      </c>
      <c r="AV8" s="68" t="str">
        <f t="shared" si="17"/>
        <v/>
      </c>
      <c r="AW8" s="68" t="str">
        <f t="shared" si="18"/>
        <v/>
      </c>
      <c r="AX8" s="69" t="str">
        <f t="shared" si="19"/>
        <v/>
      </c>
    </row>
    <row r="9" spans="1:177" x14ac:dyDescent="0.25">
      <c r="A9" s="472"/>
      <c r="B9" s="449" t="s">
        <v>70</v>
      </c>
      <c r="C9" s="450"/>
      <c r="D9" s="41">
        <v>2</v>
      </c>
      <c r="E9" s="41" t="s">
        <v>105</v>
      </c>
      <c r="F9" s="260" t="s">
        <v>6</v>
      </c>
      <c r="G9" s="136" t="s">
        <v>44</v>
      </c>
      <c r="H9" s="7"/>
      <c r="I9" s="5">
        <v>1567.98174392699</v>
      </c>
      <c r="J9" s="55">
        <f>I9</f>
        <v>1567.98174392699</v>
      </c>
      <c r="K9" s="133"/>
      <c r="L9" s="430" t="str">
        <f t="shared" si="0"/>
        <v/>
      </c>
      <c r="M9" s="438" t="str">
        <f t="shared" si="3"/>
        <v/>
      </c>
      <c r="N9" s="14"/>
      <c r="O9" s="45" t="str">
        <f t="shared" si="1"/>
        <v/>
      </c>
      <c r="P9" s="80"/>
      <c r="Q9" s="49" t="str">
        <f t="shared" si="4"/>
        <v/>
      </c>
      <c r="R9" s="50" t="str">
        <f t="shared" si="5"/>
        <v/>
      </c>
      <c r="S9" s="50" t="str">
        <f t="shared" si="6"/>
        <v/>
      </c>
      <c r="T9" s="51" t="str">
        <f t="shared" si="7"/>
        <v/>
      </c>
      <c r="U9" s="14"/>
      <c r="V9" s="143">
        <f t="shared" si="20"/>
        <v>0.32105263157894737</v>
      </c>
      <c r="W9" s="144"/>
      <c r="X9" s="144"/>
      <c r="Y9" s="145"/>
      <c r="Z9" s="14"/>
      <c r="AA9" s="273" t="str">
        <f t="shared" si="8"/>
        <v/>
      </c>
      <c r="AB9" s="274" t="str">
        <f t="shared" si="9"/>
        <v/>
      </c>
      <c r="AC9" s="274" t="str">
        <f t="shared" si="10"/>
        <v/>
      </c>
      <c r="AD9" s="275" t="str">
        <f t="shared" si="11"/>
        <v/>
      </c>
      <c r="AE9" s="88"/>
      <c r="AF9" s="218" t="b">
        <v>0</v>
      </c>
      <c r="AG9" s="219" t="b">
        <v>0</v>
      </c>
      <c r="AH9" s="219" t="b">
        <v>0</v>
      </c>
      <c r="AI9" s="220" t="b">
        <v>0</v>
      </c>
      <c r="AK9" s="61" t="e">
        <f t="shared" si="12"/>
        <v>#VALUE!</v>
      </c>
      <c r="AL9" s="62" t="e">
        <f t="shared" si="13"/>
        <v>#VALUE!</v>
      </c>
      <c r="AM9" s="62" t="e">
        <f t="shared" si="14"/>
        <v>#VALUE!</v>
      </c>
      <c r="AN9" s="63" t="e">
        <f t="shared" si="15"/>
        <v>#VALUE!</v>
      </c>
      <c r="AP9" s="82" t="str">
        <f t="shared" si="2"/>
        <v/>
      </c>
      <c r="AQ9" s="83" t="str">
        <f t="shared" si="21"/>
        <v/>
      </c>
      <c r="AR9" s="83" t="str">
        <f t="shared" si="22"/>
        <v/>
      </c>
      <c r="AS9" s="84" t="str">
        <f t="shared" si="23"/>
        <v/>
      </c>
      <c r="AU9" s="67" t="str">
        <f t="shared" si="16"/>
        <v/>
      </c>
      <c r="AV9" s="68" t="str">
        <f t="shared" si="17"/>
        <v/>
      </c>
      <c r="AW9" s="68" t="str">
        <f t="shared" si="18"/>
        <v/>
      </c>
      <c r="AX9" s="69" t="str">
        <f t="shared" si="19"/>
        <v/>
      </c>
    </row>
    <row r="10" spans="1:177" x14ac:dyDescent="0.25">
      <c r="A10" s="472"/>
      <c r="B10" s="449" t="s">
        <v>69</v>
      </c>
      <c r="C10" s="450"/>
      <c r="D10" s="121">
        <v>3</v>
      </c>
      <c r="E10" s="121" t="s">
        <v>104</v>
      </c>
      <c r="F10" s="260" t="s">
        <v>7</v>
      </c>
      <c r="G10" s="136" t="s">
        <v>44</v>
      </c>
      <c r="H10" s="5">
        <v>1479.9776908465301</v>
      </c>
      <c r="I10" s="5">
        <v>1396.9129257320101</v>
      </c>
      <c r="J10" s="122">
        <f>IF(F10="f",$I$10,$H$10)</f>
        <v>1396.9129257320101</v>
      </c>
      <c r="K10" s="133"/>
      <c r="L10" s="431" t="str">
        <f>IF(K10&gt;=1,L11-($L$2/1000),"")</f>
        <v/>
      </c>
      <c r="M10" s="439" t="str">
        <f t="shared" si="3"/>
        <v/>
      </c>
      <c r="N10" s="14"/>
      <c r="O10" s="123" t="str">
        <f t="shared" si="1"/>
        <v/>
      </c>
      <c r="P10" s="80"/>
      <c r="Q10" s="49" t="str">
        <f t="shared" si="4"/>
        <v/>
      </c>
      <c r="R10" s="50" t="str">
        <f t="shared" si="5"/>
        <v/>
      </c>
      <c r="S10" s="50" t="str">
        <f t="shared" si="6"/>
        <v/>
      </c>
      <c r="T10" s="51" t="str">
        <f t="shared" si="7"/>
        <v/>
      </c>
      <c r="U10" s="14"/>
      <c r="V10" s="143">
        <f t="shared" si="20"/>
        <v>0.39473684210526316</v>
      </c>
      <c r="W10" s="144"/>
      <c r="X10" s="144"/>
      <c r="Y10" s="145"/>
      <c r="Z10" s="15"/>
      <c r="AA10" s="276" t="str">
        <f t="shared" si="8"/>
        <v/>
      </c>
      <c r="AB10" s="264" t="str">
        <f t="shared" si="9"/>
        <v/>
      </c>
      <c r="AC10" s="264" t="str">
        <f t="shared" si="10"/>
        <v/>
      </c>
      <c r="AD10" s="277" t="str">
        <f t="shared" si="11"/>
        <v/>
      </c>
      <c r="AE10" s="88"/>
      <c r="AF10" s="218" t="b">
        <v>0</v>
      </c>
      <c r="AG10" s="219" t="b">
        <v>0</v>
      </c>
      <c r="AH10" s="219" t="b">
        <v>0</v>
      </c>
      <c r="AI10" s="220" t="b">
        <v>0</v>
      </c>
      <c r="AK10" s="61" t="e">
        <f t="shared" si="12"/>
        <v>#VALUE!</v>
      </c>
      <c r="AL10" s="62" t="e">
        <f t="shared" si="13"/>
        <v>#VALUE!</v>
      </c>
      <c r="AM10" s="62" t="e">
        <f t="shared" si="14"/>
        <v>#VALUE!</v>
      </c>
      <c r="AN10" s="63" t="e">
        <f t="shared" si="15"/>
        <v>#VALUE!</v>
      </c>
      <c r="AP10" s="124" t="str">
        <f t="shared" si="2"/>
        <v/>
      </c>
      <c r="AQ10" s="125" t="str">
        <f t="shared" si="21"/>
        <v/>
      </c>
      <c r="AR10" s="125" t="str">
        <f t="shared" si="22"/>
        <v/>
      </c>
      <c r="AS10" s="126" t="str">
        <f t="shared" si="23"/>
        <v/>
      </c>
      <c r="AU10" s="129" t="str">
        <f t="shared" si="16"/>
        <v/>
      </c>
      <c r="AV10" s="130" t="str">
        <f t="shared" si="17"/>
        <v/>
      </c>
      <c r="AW10" s="130" t="str">
        <f t="shared" si="18"/>
        <v/>
      </c>
      <c r="AX10" s="131" t="str">
        <f t="shared" si="19"/>
        <v/>
      </c>
    </row>
    <row r="11" spans="1:177" ht="15" customHeight="1" x14ac:dyDescent="0.25">
      <c r="A11" s="457" t="s">
        <v>61</v>
      </c>
      <c r="B11" s="449" t="s">
        <v>75</v>
      </c>
      <c r="C11" s="451"/>
      <c r="D11" s="40">
        <v>4</v>
      </c>
      <c r="E11" s="40" t="s">
        <v>103</v>
      </c>
      <c r="F11" s="260" t="s">
        <v>41</v>
      </c>
      <c r="G11" s="136" t="s">
        <v>44</v>
      </c>
      <c r="H11" s="5">
        <v>1244.5079348883201</v>
      </c>
      <c r="I11" s="5">
        <v>1318.5102276514699</v>
      </c>
      <c r="J11" s="55">
        <f>IF(F11="e",$I$11,$H$11)</f>
        <v>1244.5079348883201</v>
      </c>
      <c r="K11" s="133"/>
      <c r="L11" s="432">
        <v>5</v>
      </c>
      <c r="M11" s="438" t="str">
        <f t="shared" si="3"/>
        <v/>
      </c>
      <c r="N11" s="15"/>
      <c r="O11" s="45" t="str">
        <f>IF(K11&gt;=1,L11/(K11/1000),"")</f>
        <v/>
      </c>
      <c r="P11" s="80"/>
      <c r="Q11" s="49" t="str">
        <f t="shared" si="4"/>
        <v/>
      </c>
      <c r="R11" s="50" t="str">
        <f t="shared" si="5"/>
        <v/>
      </c>
      <c r="S11" s="50" t="str">
        <f t="shared" si="6"/>
        <v/>
      </c>
      <c r="T11" s="51" t="str">
        <f t="shared" si="7"/>
        <v/>
      </c>
      <c r="U11" s="15"/>
      <c r="V11" s="143">
        <f t="shared" si="20"/>
        <v>0.46842105263157896</v>
      </c>
      <c r="W11" s="427"/>
      <c r="X11" s="144"/>
      <c r="Y11" s="145"/>
      <c r="Z11" s="15"/>
      <c r="AA11" s="273" t="str">
        <f t="shared" si="8"/>
        <v/>
      </c>
      <c r="AB11" s="274" t="str">
        <f t="shared" si="9"/>
        <v/>
      </c>
      <c r="AC11" s="274" t="str">
        <f t="shared" si="10"/>
        <v/>
      </c>
      <c r="AD11" s="275" t="str">
        <f t="shared" si="11"/>
        <v/>
      </c>
      <c r="AE11" s="88"/>
      <c r="AF11" s="218" t="b">
        <v>0</v>
      </c>
      <c r="AG11" s="219" t="b">
        <v>0</v>
      </c>
      <c r="AH11" s="219" t="b">
        <v>0</v>
      </c>
      <c r="AI11" s="220" t="b">
        <v>1</v>
      </c>
      <c r="AK11" s="61" t="e">
        <f t="shared" si="12"/>
        <v>#VALUE!</v>
      </c>
      <c r="AL11" s="62" t="e">
        <f t="shared" si="13"/>
        <v>#VALUE!</v>
      </c>
      <c r="AM11" s="62" t="e">
        <f t="shared" si="14"/>
        <v>#VALUE!</v>
      </c>
      <c r="AN11" s="63" t="e">
        <f t="shared" si="15"/>
        <v>#VALUE!</v>
      </c>
      <c r="AP11" s="82" t="str">
        <f>IF(K11&gt;=1,(L11*9.81*4)/(AK11*AK11*3.142),"")</f>
        <v/>
      </c>
      <c r="AQ11" s="83" t="str">
        <f t="shared" si="21"/>
        <v/>
      </c>
      <c r="AR11" s="83" t="str">
        <f t="shared" si="22"/>
        <v/>
      </c>
      <c r="AS11" s="84" t="str">
        <f t="shared" si="23"/>
        <v/>
      </c>
      <c r="AU11" s="67" t="str">
        <f>IF(K11&gt;=1,AP11/$AU$2,"")</f>
        <v/>
      </c>
      <c r="AV11" s="68" t="str">
        <f t="shared" si="17"/>
        <v/>
      </c>
      <c r="AW11" s="68" t="str">
        <f t="shared" si="18"/>
        <v/>
      </c>
      <c r="AX11" s="69" t="str">
        <f t="shared" si="19"/>
        <v/>
      </c>
    </row>
    <row r="12" spans="1:177" x14ac:dyDescent="0.25">
      <c r="A12" s="457"/>
      <c r="B12" s="449" t="s">
        <v>74</v>
      </c>
      <c r="C12" s="451"/>
      <c r="D12" s="41">
        <v>5</v>
      </c>
      <c r="E12" s="41" t="s">
        <v>102</v>
      </c>
      <c r="F12" s="260" t="s">
        <v>10</v>
      </c>
      <c r="G12" s="136" t="s">
        <v>44</v>
      </c>
      <c r="H12" s="7"/>
      <c r="I12" s="5">
        <v>1174.6590716696301</v>
      </c>
      <c r="J12" s="55">
        <f>I12</f>
        <v>1174.6590716696301</v>
      </c>
      <c r="K12" s="133"/>
      <c r="L12" s="430" t="str">
        <f t="shared" ref="L12:L25" si="24">IF(K12&gt;=1,L11+($L$2/1000),"")</f>
        <v/>
      </c>
      <c r="M12" s="438" t="str">
        <f t="shared" si="3"/>
        <v/>
      </c>
      <c r="N12" s="14"/>
      <c r="O12" s="45" t="str">
        <f t="shared" si="1"/>
        <v/>
      </c>
      <c r="P12" s="80"/>
      <c r="Q12" s="49" t="str">
        <f t="shared" si="4"/>
        <v/>
      </c>
      <c r="R12" s="50" t="str">
        <f t="shared" si="5"/>
        <v/>
      </c>
      <c r="S12" s="50" t="str">
        <f t="shared" si="6"/>
        <v/>
      </c>
      <c r="T12" s="51" t="str">
        <f t="shared" si="7"/>
        <v/>
      </c>
      <c r="U12" s="14"/>
      <c r="V12" s="143">
        <f t="shared" si="20"/>
        <v>0.54210526315789476</v>
      </c>
      <c r="W12" s="144"/>
      <c r="X12" s="144"/>
      <c r="Y12" s="145"/>
      <c r="Z12" s="14"/>
      <c r="AA12" s="273" t="str">
        <f t="shared" si="8"/>
        <v/>
      </c>
      <c r="AB12" s="274" t="str">
        <f t="shared" si="9"/>
        <v/>
      </c>
      <c r="AC12" s="274" t="str">
        <f t="shared" si="10"/>
        <v/>
      </c>
      <c r="AD12" s="275" t="str">
        <f t="shared" si="11"/>
        <v/>
      </c>
      <c r="AE12" s="88"/>
      <c r="AF12" s="218" t="b">
        <v>0</v>
      </c>
      <c r="AG12" s="219" t="b">
        <v>0</v>
      </c>
      <c r="AH12" s="219" t="b">
        <v>0</v>
      </c>
      <c r="AI12" s="220" t="b">
        <v>0</v>
      </c>
      <c r="AK12" s="61" t="e">
        <f t="shared" si="12"/>
        <v>#VALUE!</v>
      </c>
      <c r="AL12" s="62" t="e">
        <f t="shared" si="13"/>
        <v>#VALUE!</v>
      </c>
      <c r="AM12" s="62" t="e">
        <f t="shared" si="14"/>
        <v>#VALUE!</v>
      </c>
      <c r="AN12" s="63" t="e">
        <f t="shared" si="15"/>
        <v>#VALUE!</v>
      </c>
      <c r="AP12" s="82" t="str">
        <f t="shared" ref="AP12:AP48" si="25">IF(K12&gt;=1,(L12*9.81*4)/(AK12*AK12*3.142),"")</f>
        <v/>
      </c>
      <c r="AQ12" s="83" t="str">
        <f t="shared" si="21"/>
        <v/>
      </c>
      <c r="AR12" s="83" t="str">
        <f t="shared" si="22"/>
        <v/>
      </c>
      <c r="AS12" s="84" t="str">
        <f t="shared" si="23"/>
        <v/>
      </c>
      <c r="AU12" s="67" t="str">
        <f t="shared" si="16"/>
        <v/>
      </c>
      <c r="AV12" s="68" t="str">
        <f t="shared" si="17"/>
        <v/>
      </c>
      <c r="AW12" s="68" t="str">
        <f t="shared" si="18"/>
        <v/>
      </c>
      <c r="AX12" s="69" t="str">
        <f t="shared" si="19"/>
        <v/>
      </c>
    </row>
    <row r="13" spans="1:177" x14ac:dyDescent="0.25">
      <c r="A13" s="457"/>
      <c r="B13" s="449" t="s">
        <v>73</v>
      </c>
      <c r="C13" s="451"/>
      <c r="D13" s="94">
        <v>6</v>
      </c>
      <c r="E13" s="94" t="s">
        <v>101</v>
      </c>
      <c r="F13" s="261" t="s">
        <v>11</v>
      </c>
      <c r="G13" s="136" t="s">
        <v>44</v>
      </c>
      <c r="H13" s="5">
        <v>1108.7305239074799</v>
      </c>
      <c r="I13" s="5">
        <v>1046.5022612023899</v>
      </c>
      <c r="J13" s="105">
        <f>IF(F13="c",$I$13,$H$13)</f>
        <v>1046.5022612023899</v>
      </c>
      <c r="K13" s="133"/>
      <c r="L13" s="433" t="str">
        <f t="shared" si="24"/>
        <v/>
      </c>
      <c r="M13" s="436" t="str">
        <f t="shared" si="3"/>
        <v/>
      </c>
      <c r="N13" s="14"/>
      <c r="O13" s="106" t="str">
        <f t="shared" si="1"/>
        <v/>
      </c>
      <c r="P13" s="80"/>
      <c r="Q13" s="49" t="str">
        <f t="shared" si="4"/>
        <v/>
      </c>
      <c r="R13" s="50" t="str">
        <f t="shared" si="5"/>
        <v/>
      </c>
      <c r="S13" s="50" t="str">
        <f t="shared" si="6"/>
        <v/>
      </c>
      <c r="T13" s="51" t="str">
        <f t="shared" si="7"/>
        <v/>
      </c>
      <c r="U13" s="14"/>
      <c r="V13" s="143">
        <f t="shared" si="20"/>
        <v>0.61578947368421055</v>
      </c>
      <c r="W13" s="144"/>
      <c r="X13" s="144"/>
      <c r="Y13" s="145"/>
      <c r="Z13" s="15"/>
      <c r="AA13" s="278" t="str">
        <f t="shared" si="8"/>
        <v/>
      </c>
      <c r="AB13" s="263" t="str">
        <f t="shared" si="9"/>
        <v/>
      </c>
      <c r="AC13" s="263" t="str">
        <f t="shared" si="10"/>
        <v/>
      </c>
      <c r="AD13" s="279" t="str">
        <f t="shared" si="11"/>
        <v/>
      </c>
      <c r="AE13" s="88"/>
      <c r="AF13" s="218" t="b">
        <v>0</v>
      </c>
      <c r="AG13" s="219" t="b">
        <v>0</v>
      </c>
      <c r="AH13" s="219" t="b">
        <v>0</v>
      </c>
      <c r="AI13" s="220" t="b">
        <v>0</v>
      </c>
      <c r="AK13" s="61" t="e">
        <f t="shared" si="12"/>
        <v>#VALUE!</v>
      </c>
      <c r="AL13" s="62" t="e">
        <f t="shared" si="13"/>
        <v>#VALUE!</v>
      </c>
      <c r="AM13" s="62" t="e">
        <f t="shared" si="14"/>
        <v>#VALUE!</v>
      </c>
      <c r="AN13" s="63" t="e">
        <f t="shared" si="15"/>
        <v>#VALUE!</v>
      </c>
      <c r="AP13" s="107" t="str">
        <f t="shared" si="25"/>
        <v/>
      </c>
      <c r="AQ13" s="108" t="str">
        <f t="shared" si="21"/>
        <v/>
      </c>
      <c r="AR13" s="108" t="str">
        <f t="shared" si="22"/>
        <v/>
      </c>
      <c r="AS13" s="109" t="str">
        <f t="shared" si="23"/>
        <v/>
      </c>
      <c r="AU13" s="110" t="str">
        <f t="shared" si="16"/>
        <v/>
      </c>
      <c r="AV13" s="111" t="str">
        <f t="shared" si="17"/>
        <v/>
      </c>
      <c r="AW13" s="111" t="str">
        <f t="shared" si="18"/>
        <v/>
      </c>
      <c r="AX13" s="112" t="str">
        <f t="shared" si="19"/>
        <v/>
      </c>
    </row>
    <row r="14" spans="1:177" x14ac:dyDescent="0.25">
      <c r="A14" s="457"/>
      <c r="B14" s="449" t="s">
        <v>181</v>
      </c>
      <c r="C14" s="451"/>
      <c r="D14" s="40">
        <v>7</v>
      </c>
      <c r="E14" s="40" t="s">
        <v>100</v>
      </c>
      <c r="F14" s="260" t="s">
        <v>38</v>
      </c>
      <c r="G14" s="136" t="s">
        <v>45</v>
      </c>
      <c r="H14" s="5">
        <v>932.32752303617895</v>
      </c>
      <c r="I14" s="5">
        <v>987.76660251224803</v>
      </c>
      <c r="J14" s="55">
        <f>IF(F14="h",$I$14,$H$14)</f>
        <v>932.32752303617895</v>
      </c>
      <c r="K14" s="133"/>
      <c r="L14" s="430" t="str">
        <f t="shared" si="24"/>
        <v/>
      </c>
      <c r="M14" s="438" t="str">
        <f t="shared" si="3"/>
        <v/>
      </c>
      <c r="N14" s="14"/>
      <c r="O14" s="45" t="str">
        <f t="shared" si="1"/>
        <v/>
      </c>
      <c r="P14" s="80"/>
      <c r="Q14" s="49" t="str">
        <f t="shared" si="4"/>
        <v/>
      </c>
      <c r="R14" s="50" t="str">
        <f t="shared" si="5"/>
        <v/>
      </c>
      <c r="S14" s="50" t="str">
        <f t="shared" si="6"/>
        <v/>
      </c>
      <c r="T14" s="51" t="str">
        <f t="shared" si="7"/>
        <v/>
      </c>
      <c r="U14" s="14"/>
      <c r="V14" s="143">
        <f t="shared" si="20"/>
        <v>0.68947368421052635</v>
      </c>
      <c r="W14" s="144"/>
      <c r="X14" s="144"/>
      <c r="Y14" s="145"/>
      <c r="Z14" s="14"/>
      <c r="AA14" s="273" t="str">
        <f t="shared" si="8"/>
        <v/>
      </c>
      <c r="AB14" s="274" t="str">
        <f t="shared" si="9"/>
        <v/>
      </c>
      <c r="AC14" s="274" t="str">
        <f t="shared" si="10"/>
        <v/>
      </c>
      <c r="AD14" s="275" t="str">
        <f t="shared" si="11"/>
        <v/>
      </c>
      <c r="AE14" s="88"/>
      <c r="AF14" s="218" t="b">
        <v>0</v>
      </c>
      <c r="AG14" s="219" t="b">
        <v>0</v>
      </c>
      <c r="AH14" s="219" t="b">
        <v>0</v>
      </c>
      <c r="AI14" s="220" t="b">
        <v>0</v>
      </c>
      <c r="AK14" s="61" t="e">
        <f t="shared" si="12"/>
        <v>#VALUE!</v>
      </c>
      <c r="AL14" s="62" t="e">
        <f t="shared" si="13"/>
        <v>#VALUE!</v>
      </c>
      <c r="AM14" s="62" t="e">
        <f t="shared" si="14"/>
        <v>#VALUE!</v>
      </c>
      <c r="AN14" s="63" t="e">
        <f t="shared" si="15"/>
        <v>#VALUE!</v>
      </c>
      <c r="AP14" s="82" t="str">
        <f t="shared" si="25"/>
        <v/>
      </c>
      <c r="AQ14" s="83" t="str">
        <f t="shared" si="21"/>
        <v/>
      </c>
      <c r="AR14" s="83" t="str">
        <f t="shared" si="22"/>
        <v/>
      </c>
      <c r="AS14" s="84" t="str">
        <f t="shared" si="23"/>
        <v/>
      </c>
      <c r="AU14" s="67" t="str">
        <f t="shared" si="16"/>
        <v/>
      </c>
      <c r="AV14" s="68" t="str">
        <f t="shared" si="17"/>
        <v/>
      </c>
      <c r="AW14" s="68" t="str">
        <f t="shared" si="18"/>
        <v/>
      </c>
      <c r="AX14" s="69" t="str">
        <f t="shared" si="19"/>
        <v/>
      </c>
    </row>
    <row r="15" spans="1:177" x14ac:dyDescent="0.25">
      <c r="A15" s="457"/>
      <c r="B15" s="449" t="s">
        <v>78</v>
      </c>
      <c r="C15" s="451"/>
      <c r="D15" s="41">
        <v>8</v>
      </c>
      <c r="E15" s="41" t="s">
        <v>99</v>
      </c>
      <c r="F15" s="260" t="s">
        <v>39</v>
      </c>
      <c r="G15" s="136" t="s">
        <v>45</v>
      </c>
      <c r="H15" s="5">
        <v>830.60939515989003</v>
      </c>
      <c r="I15" s="5">
        <v>880</v>
      </c>
      <c r="J15" s="55">
        <f>IF(F15="a",$I$15,$H$15)</f>
        <v>830.60939515989003</v>
      </c>
      <c r="K15" s="133"/>
      <c r="L15" s="430" t="str">
        <f t="shared" si="24"/>
        <v/>
      </c>
      <c r="M15" s="438" t="str">
        <f t="shared" si="3"/>
        <v/>
      </c>
      <c r="N15" s="14"/>
      <c r="O15" s="45" t="str">
        <f t="shared" si="1"/>
        <v/>
      </c>
      <c r="P15" s="80"/>
      <c r="Q15" s="49" t="str">
        <f t="shared" si="4"/>
        <v/>
      </c>
      <c r="R15" s="50" t="str">
        <f t="shared" si="5"/>
        <v/>
      </c>
      <c r="S15" s="50" t="str">
        <f t="shared" si="6"/>
        <v/>
      </c>
      <c r="T15" s="51" t="str">
        <f t="shared" si="7"/>
        <v/>
      </c>
      <c r="U15" s="14"/>
      <c r="V15" s="143">
        <f t="shared" si="20"/>
        <v>0.76315789473684215</v>
      </c>
      <c r="W15" s="144"/>
      <c r="X15" s="144"/>
      <c r="Y15" s="145"/>
      <c r="Z15" s="14"/>
      <c r="AA15" s="273" t="str">
        <f t="shared" si="8"/>
        <v/>
      </c>
      <c r="AB15" s="274" t="str">
        <f t="shared" si="9"/>
        <v/>
      </c>
      <c r="AC15" s="274" t="str">
        <f t="shared" si="10"/>
        <v/>
      </c>
      <c r="AD15" s="275" t="str">
        <f t="shared" si="11"/>
        <v/>
      </c>
      <c r="AE15" s="88"/>
      <c r="AF15" s="218" t="b">
        <v>0</v>
      </c>
      <c r="AG15" s="219" t="b">
        <v>0</v>
      </c>
      <c r="AH15" s="219" t="b">
        <v>0</v>
      </c>
      <c r="AI15" s="220" t="b">
        <v>0</v>
      </c>
      <c r="AK15" s="61" t="e">
        <f t="shared" si="12"/>
        <v>#VALUE!</v>
      </c>
      <c r="AL15" s="62" t="e">
        <f t="shared" si="13"/>
        <v>#VALUE!</v>
      </c>
      <c r="AM15" s="62" t="e">
        <f t="shared" si="14"/>
        <v>#VALUE!</v>
      </c>
      <c r="AN15" s="63" t="e">
        <f t="shared" si="15"/>
        <v>#VALUE!</v>
      </c>
      <c r="AP15" s="82" t="str">
        <f t="shared" si="25"/>
        <v/>
      </c>
      <c r="AQ15" s="83" t="str">
        <f t="shared" si="21"/>
        <v/>
      </c>
      <c r="AR15" s="83" t="str">
        <f t="shared" si="22"/>
        <v/>
      </c>
      <c r="AS15" s="84" t="str">
        <f t="shared" si="23"/>
        <v/>
      </c>
      <c r="AU15" s="67" t="str">
        <f t="shared" si="16"/>
        <v/>
      </c>
      <c r="AV15" s="68" t="str">
        <f t="shared" si="17"/>
        <v/>
      </c>
      <c r="AW15" s="68" t="str">
        <f t="shared" si="18"/>
        <v/>
      </c>
      <c r="AX15" s="69" t="str">
        <f t="shared" si="19"/>
        <v/>
      </c>
    </row>
    <row r="16" spans="1:177" x14ac:dyDescent="0.25">
      <c r="A16" s="457"/>
      <c r="B16" s="449" t="s">
        <v>77</v>
      </c>
      <c r="C16" s="451"/>
      <c r="D16" s="41">
        <v>9</v>
      </c>
      <c r="E16" s="41" t="s">
        <v>98</v>
      </c>
      <c r="F16" s="260" t="s">
        <v>6</v>
      </c>
      <c r="G16" s="136" t="s">
        <v>45</v>
      </c>
      <c r="H16" s="7"/>
      <c r="I16" s="5">
        <v>783.99087196349797</v>
      </c>
      <c r="J16" s="55">
        <f>I16</f>
        <v>783.99087196349797</v>
      </c>
      <c r="K16" s="133"/>
      <c r="L16" s="430" t="str">
        <f t="shared" si="24"/>
        <v/>
      </c>
      <c r="M16" s="438" t="str">
        <f t="shared" si="3"/>
        <v/>
      </c>
      <c r="N16" s="14"/>
      <c r="O16" s="45" t="str">
        <f t="shared" si="1"/>
        <v/>
      </c>
      <c r="P16" s="80"/>
      <c r="Q16" s="49" t="str">
        <f t="shared" si="4"/>
        <v/>
      </c>
      <c r="R16" s="50" t="str">
        <f t="shared" si="5"/>
        <v/>
      </c>
      <c r="S16" s="50" t="str">
        <f t="shared" si="6"/>
        <v/>
      </c>
      <c r="T16" s="51" t="str">
        <f t="shared" si="7"/>
        <v/>
      </c>
      <c r="U16" s="14"/>
      <c r="V16" s="143">
        <f t="shared" si="20"/>
        <v>0.83684210526315794</v>
      </c>
      <c r="W16" s="144"/>
      <c r="X16" s="144"/>
      <c r="Y16" s="145"/>
      <c r="Z16" s="14"/>
      <c r="AA16" s="273" t="str">
        <f t="shared" si="8"/>
        <v/>
      </c>
      <c r="AB16" s="274" t="str">
        <f t="shared" si="9"/>
        <v/>
      </c>
      <c r="AC16" s="274" t="str">
        <f t="shared" si="10"/>
        <v/>
      </c>
      <c r="AD16" s="275" t="str">
        <f t="shared" si="11"/>
        <v/>
      </c>
      <c r="AE16" s="88"/>
      <c r="AF16" s="218" t="b">
        <v>0</v>
      </c>
      <c r="AG16" s="219" t="b">
        <v>0</v>
      </c>
      <c r="AH16" s="219" t="b">
        <v>0</v>
      </c>
      <c r="AI16" s="220" t="b">
        <v>0</v>
      </c>
      <c r="AK16" s="61" t="e">
        <f t="shared" si="12"/>
        <v>#VALUE!</v>
      </c>
      <c r="AL16" s="62" t="e">
        <f t="shared" si="13"/>
        <v>#VALUE!</v>
      </c>
      <c r="AM16" s="62" t="e">
        <f t="shared" si="14"/>
        <v>#VALUE!</v>
      </c>
      <c r="AN16" s="63" t="e">
        <f t="shared" si="15"/>
        <v>#VALUE!</v>
      </c>
      <c r="AP16" s="82" t="str">
        <f t="shared" si="25"/>
        <v/>
      </c>
      <c r="AQ16" s="83" t="str">
        <f t="shared" si="21"/>
        <v/>
      </c>
      <c r="AR16" s="83" t="str">
        <f t="shared" si="22"/>
        <v/>
      </c>
      <c r="AS16" s="84" t="str">
        <f t="shared" si="23"/>
        <v/>
      </c>
      <c r="AU16" s="67" t="str">
        <f t="shared" si="16"/>
        <v/>
      </c>
      <c r="AV16" s="68" t="str">
        <f t="shared" si="17"/>
        <v/>
      </c>
      <c r="AW16" s="68" t="str">
        <f t="shared" si="18"/>
        <v/>
      </c>
      <c r="AX16" s="69" t="str">
        <f t="shared" si="19"/>
        <v/>
      </c>
    </row>
    <row r="17" spans="1:50" x14ac:dyDescent="0.25">
      <c r="A17" s="457"/>
      <c r="B17" s="449" t="s">
        <v>76</v>
      </c>
      <c r="C17" s="451"/>
      <c r="D17" s="127">
        <v>10</v>
      </c>
      <c r="E17" s="127" t="s">
        <v>97</v>
      </c>
      <c r="F17" s="260" t="s">
        <v>7</v>
      </c>
      <c r="G17" s="136" t="s">
        <v>45</v>
      </c>
      <c r="H17" s="5">
        <v>739.988845423268</v>
      </c>
      <c r="I17" s="5">
        <v>698.45646286600697</v>
      </c>
      <c r="J17" s="122">
        <f>IF(F17="f",$I$17,$H$17)</f>
        <v>698.45646286600697</v>
      </c>
      <c r="K17" s="133"/>
      <c r="L17" s="431" t="str">
        <f t="shared" si="24"/>
        <v/>
      </c>
      <c r="M17" s="439" t="str">
        <f t="shared" si="3"/>
        <v/>
      </c>
      <c r="N17" s="14"/>
      <c r="O17" s="123" t="str">
        <f t="shared" si="1"/>
        <v/>
      </c>
      <c r="P17" s="80"/>
      <c r="Q17" s="49" t="str">
        <f t="shared" si="4"/>
        <v/>
      </c>
      <c r="R17" s="50" t="str">
        <f t="shared" si="5"/>
        <v/>
      </c>
      <c r="S17" s="50" t="str">
        <f t="shared" si="6"/>
        <v/>
      </c>
      <c r="T17" s="51" t="str">
        <f t="shared" si="7"/>
        <v/>
      </c>
      <c r="U17" s="14"/>
      <c r="V17" s="143">
        <f t="shared" si="20"/>
        <v>0.91052631578947374</v>
      </c>
      <c r="W17" s="144"/>
      <c r="X17" s="144"/>
      <c r="Y17" s="145"/>
      <c r="Z17" s="15"/>
      <c r="AA17" s="276" t="str">
        <f t="shared" si="8"/>
        <v/>
      </c>
      <c r="AB17" s="264" t="str">
        <f t="shared" si="9"/>
        <v/>
      </c>
      <c r="AC17" s="264" t="str">
        <f t="shared" si="10"/>
        <v/>
      </c>
      <c r="AD17" s="277" t="str">
        <f t="shared" si="11"/>
        <v/>
      </c>
      <c r="AE17" s="88"/>
      <c r="AF17" s="218" t="b">
        <v>0</v>
      </c>
      <c r="AG17" s="219" t="b">
        <v>0</v>
      </c>
      <c r="AH17" s="219" t="b">
        <v>0</v>
      </c>
      <c r="AI17" s="220" t="b">
        <v>0</v>
      </c>
      <c r="AK17" s="61" t="e">
        <f t="shared" si="12"/>
        <v>#VALUE!</v>
      </c>
      <c r="AL17" s="62" t="e">
        <f t="shared" si="13"/>
        <v>#VALUE!</v>
      </c>
      <c r="AM17" s="62" t="e">
        <f t="shared" si="14"/>
        <v>#VALUE!</v>
      </c>
      <c r="AN17" s="63" t="e">
        <f t="shared" si="15"/>
        <v>#VALUE!</v>
      </c>
      <c r="AP17" s="124" t="str">
        <f t="shared" si="25"/>
        <v/>
      </c>
      <c r="AQ17" s="125" t="str">
        <f t="shared" si="21"/>
        <v/>
      </c>
      <c r="AR17" s="125" t="str">
        <f t="shared" si="22"/>
        <v/>
      </c>
      <c r="AS17" s="126" t="str">
        <f t="shared" si="23"/>
        <v/>
      </c>
      <c r="AU17" s="129" t="str">
        <f t="shared" si="16"/>
        <v/>
      </c>
      <c r="AV17" s="130" t="str">
        <f t="shared" si="17"/>
        <v/>
      </c>
      <c r="AW17" s="130" t="str">
        <f t="shared" si="18"/>
        <v/>
      </c>
      <c r="AX17" s="131" t="str">
        <f t="shared" si="19"/>
        <v/>
      </c>
    </row>
    <row r="18" spans="1:50" ht="15" customHeight="1" x14ac:dyDescent="0.25">
      <c r="A18" s="457" t="s">
        <v>60</v>
      </c>
      <c r="B18" s="449" t="s">
        <v>82</v>
      </c>
      <c r="C18" s="451"/>
      <c r="D18" s="42">
        <v>11</v>
      </c>
      <c r="E18" s="42" t="s">
        <v>96</v>
      </c>
      <c r="F18" s="260" t="s">
        <v>41</v>
      </c>
      <c r="G18" s="136" t="s">
        <v>45</v>
      </c>
      <c r="H18" s="5">
        <v>622.25396744416105</v>
      </c>
      <c r="I18" s="5">
        <v>659.25511382573904</v>
      </c>
      <c r="J18" s="55">
        <f>IF(F18="e",$I$18,$H$18)</f>
        <v>622.25396744416105</v>
      </c>
      <c r="K18" s="133"/>
      <c r="L18" s="430" t="str">
        <f t="shared" si="24"/>
        <v/>
      </c>
      <c r="M18" s="438" t="str">
        <f t="shared" si="3"/>
        <v/>
      </c>
      <c r="N18" s="14"/>
      <c r="O18" s="45" t="str">
        <f t="shared" si="1"/>
        <v/>
      </c>
      <c r="P18" s="80"/>
      <c r="Q18" s="49" t="str">
        <f t="shared" si="4"/>
        <v/>
      </c>
      <c r="R18" s="50" t="str">
        <f t="shared" si="5"/>
        <v/>
      </c>
      <c r="S18" s="50" t="str">
        <f t="shared" si="6"/>
        <v/>
      </c>
      <c r="T18" s="51" t="str">
        <f t="shared" si="7"/>
        <v/>
      </c>
      <c r="U18" s="14"/>
      <c r="V18" s="143">
        <f t="shared" si="20"/>
        <v>0.98421052631578954</v>
      </c>
      <c r="W18" s="144"/>
      <c r="X18" s="144"/>
      <c r="Y18" s="145"/>
      <c r="Z18" s="14"/>
      <c r="AA18" s="273" t="str">
        <f t="shared" si="8"/>
        <v/>
      </c>
      <c r="AB18" s="274" t="str">
        <f t="shared" si="9"/>
        <v/>
      </c>
      <c r="AC18" s="274" t="str">
        <f t="shared" si="10"/>
        <v/>
      </c>
      <c r="AD18" s="275" t="str">
        <f t="shared" si="11"/>
        <v/>
      </c>
      <c r="AE18" s="88"/>
      <c r="AF18" s="218" t="b">
        <v>0</v>
      </c>
      <c r="AG18" s="219" t="b">
        <v>0</v>
      </c>
      <c r="AH18" s="219" t="b">
        <v>0</v>
      </c>
      <c r="AI18" s="220" t="b">
        <v>0</v>
      </c>
      <c r="AK18" s="61" t="e">
        <f t="shared" si="12"/>
        <v>#VALUE!</v>
      </c>
      <c r="AL18" s="62" t="e">
        <f t="shared" si="13"/>
        <v>#VALUE!</v>
      </c>
      <c r="AM18" s="62" t="e">
        <f t="shared" si="14"/>
        <v>#VALUE!</v>
      </c>
      <c r="AN18" s="63" t="e">
        <f t="shared" si="15"/>
        <v>#VALUE!</v>
      </c>
      <c r="AP18" s="82" t="str">
        <f t="shared" si="25"/>
        <v/>
      </c>
      <c r="AQ18" s="83" t="str">
        <f t="shared" si="21"/>
        <v/>
      </c>
      <c r="AR18" s="83" t="str">
        <f t="shared" si="22"/>
        <v/>
      </c>
      <c r="AS18" s="84" t="str">
        <f t="shared" si="23"/>
        <v/>
      </c>
      <c r="AU18" s="67" t="str">
        <f t="shared" si="16"/>
        <v/>
      </c>
      <c r="AV18" s="68" t="str">
        <f t="shared" si="17"/>
        <v/>
      </c>
      <c r="AW18" s="68" t="str">
        <f t="shared" si="18"/>
        <v/>
      </c>
      <c r="AX18" s="69" t="str">
        <f t="shared" si="19"/>
        <v/>
      </c>
    </row>
    <row r="19" spans="1:50" x14ac:dyDescent="0.25">
      <c r="A19" s="457"/>
      <c r="B19" s="449" t="s">
        <v>81</v>
      </c>
      <c r="C19" s="451"/>
      <c r="D19" s="42">
        <v>12</v>
      </c>
      <c r="E19" s="42" t="s">
        <v>95</v>
      </c>
      <c r="F19" s="260" t="s">
        <v>10</v>
      </c>
      <c r="G19" s="136" t="s">
        <v>45</v>
      </c>
      <c r="H19" s="7"/>
      <c r="I19" s="5">
        <v>587.32953583481503</v>
      </c>
      <c r="J19" s="55">
        <f>I19</f>
        <v>587.32953583481503</v>
      </c>
      <c r="K19" s="133"/>
      <c r="L19" s="430" t="str">
        <f t="shared" si="24"/>
        <v/>
      </c>
      <c r="M19" s="438" t="str">
        <f t="shared" si="3"/>
        <v/>
      </c>
      <c r="N19" s="14"/>
      <c r="O19" s="45" t="str">
        <f t="shared" si="1"/>
        <v/>
      </c>
      <c r="P19" s="80"/>
      <c r="Q19" s="49" t="str">
        <f t="shared" si="4"/>
        <v/>
      </c>
      <c r="R19" s="50" t="str">
        <f t="shared" si="5"/>
        <v/>
      </c>
      <c r="S19" s="50" t="str">
        <f t="shared" si="6"/>
        <v/>
      </c>
      <c r="T19" s="51" t="str">
        <f t="shared" si="7"/>
        <v/>
      </c>
      <c r="U19" s="14"/>
      <c r="V19" s="143">
        <f t="shared" si="20"/>
        <v>1.0578947368421052</v>
      </c>
      <c r="W19" s="144"/>
      <c r="X19" s="144"/>
      <c r="Y19" s="145"/>
      <c r="Z19" s="14"/>
      <c r="AA19" s="273" t="str">
        <f t="shared" si="8"/>
        <v/>
      </c>
      <c r="AB19" s="274" t="str">
        <f t="shared" si="9"/>
        <v/>
      </c>
      <c r="AC19" s="274" t="str">
        <f t="shared" si="10"/>
        <v/>
      </c>
      <c r="AD19" s="275" t="str">
        <f t="shared" si="11"/>
        <v/>
      </c>
      <c r="AE19" s="88"/>
      <c r="AF19" s="218" t="b">
        <v>0</v>
      </c>
      <c r="AG19" s="219" t="b">
        <v>0</v>
      </c>
      <c r="AH19" s="219" t="b">
        <v>0</v>
      </c>
      <c r="AI19" s="220" t="b">
        <v>0</v>
      </c>
      <c r="AK19" s="61" t="e">
        <f t="shared" si="12"/>
        <v>#VALUE!</v>
      </c>
      <c r="AL19" s="62" t="e">
        <f t="shared" si="13"/>
        <v>#VALUE!</v>
      </c>
      <c r="AM19" s="62" t="e">
        <f t="shared" si="14"/>
        <v>#VALUE!</v>
      </c>
      <c r="AN19" s="63" t="e">
        <f t="shared" si="15"/>
        <v>#VALUE!</v>
      </c>
      <c r="AP19" s="82" t="str">
        <f t="shared" si="25"/>
        <v/>
      </c>
      <c r="AQ19" s="83" t="str">
        <f t="shared" si="21"/>
        <v/>
      </c>
      <c r="AR19" s="83" t="str">
        <f t="shared" si="22"/>
        <v/>
      </c>
      <c r="AS19" s="84" t="str">
        <f t="shared" si="23"/>
        <v/>
      </c>
      <c r="AU19" s="67" t="str">
        <f t="shared" si="16"/>
        <v/>
      </c>
      <c r="AV19" s="68" t="str">
        <f t="shared" si="17"/>
        <v/>
      </c>
      <c r="AW19" s="68" t="str">
        <f t="shared" si="18"/>
        <v/>
      </c>
      <c r="AX19" s="69" t="str">
        <f t="shared" si="19"/>
        <v/>
      </c>
    </row>
    <row r="20" spans="1:50" x14ac:dyDescent="0.25">
      <c r="A20" s="457"/>
      <c r="B20" s="449" t="s">
        <v>80</v>
      </c>
      <c r="C20" s="451"/>
      <c r="D20" s="93">
        <v>13</v>
      </c>
      <c r="E20" s="93" t="s">
        <v>94</v>
      </c>
      <c r="F20" s="260" t="s">
        <v>11</v>
      </c>
      <c r="G20" s="136" t="s">
        <v>45</v>
      </c>
      <c r="H20" s="5">
        <v>554.36526195374404</v>
      </c>
      <c r="I20" s="5">
        <v>523.25113060119702</v>
      </c>
      <c r="J20" s="105">
        <f>IF(F20="c",$I$20,$H$20)</f>
        <v>523.25113060119702</v>
      </c>
      <c r="K20" s="133"/>
      <c r="L20" s="433" t="str">
        <f t="shared" si="24"/>
        <v/>
      </c>
      <c r="M20" s="436" t="str">
        <f t="shared" si="3"/>
        <v/>
      </c>
      <c r="N20" s="14"/>
      <c r="O20" s="106" t="str">
        <f t="shared" si="1"/>
        <v/>
      </c>
      <c r="P20" s="80"/>
      <c r="Q20" s="49" t="str">
        <f t="shared" si="4"/>
        <v/>
      </c>
      <c r="R20" s="50" t="str">
        <f t="shared" si="5"/>
        <v/>
      </c>
      <c r="S20" s="50" t="str">
        <f t="shared" si="6"/>
        <v/>
      </c>
      <c r="T20" s="51" t="str">
        <f t="shared" si="7"/>
        <v/>
      </c>
      <c r="U20" s="14"/>
      <c r="V20" s="143">
        <f t="shared" si="20"/>
        <v>1.131578947368421</v>
      </c>
      <c r="W20" s="144"/>
      <c r="X20" s="144"/>
      <c r="Y20" s="145"/>
      <c r="Z20" s="15"/>
      <c r="AA20" s="278" t="str">
        <f t="shared" si="8"/>
        <v/>
      </c>
      <c r="AB20" s="263" t="str">
        <f t="shared" si="9"/>
        <v/>
      </c>
      <c r="AC20" s="263" t="str">
        <f t="shared" si="10"/>
        <v/>
      </c>
      <c r="AD20" s="279" t="str">
        <f t="shared" si="11"/>
        <v/>
      </c>
      <c r="AE20" s="88"/>
      <c r="AF20" s="218" t="b">
        <v>0</v>
      </c>
      <c r="AG20" s="219" t="b">
        <v>0</v>
      </c>
      <c r="AH20" s="219" t="b">
        <v>0</v>
      </c>
      <c r="AI20" s="220" t="b">
        <v>0</v>
      </c>
      <c r="AK20" s="61" t="e">
        <f t="shared" si="12"/>
        <v>#VALUE!</v>
      </c>
      <c r="AL20" s="62" t="e">
        <f t="shared" si="13"/>
        <v>#VALUE!</v>
      </c>
      <c r="AM20" s="62" t="e">
        <f t="shared" si="14"/>
        <v>#VALUE!</v>
      </c>
      <c r="AN20" s="63" t="e">
        <f t="shared" si="15"/>
        <v>#VALUE!</v>
      </c>
      <c r="AP20" s="107" t="str">
        <f t="shared" si="25"/>
        <v/>
      </c>
      <c r="AQ20" s="108" t="str">
        <f t="shared" si="21"/>
        <v/>
      </c>
      <c r="AR20" s="108" t="str">
        <f t="shared" si="22"/>
        <v/>
      </c>
      <c r="AS20" s="109" t="str">
        <f t="shared" si="23"/>
        <v/>
      </c>
      <c r="AU20" s="110" t="str">
        <f t="shared" si="16"/>
        <v/>
      </c>
      <c r="AV20" s="111" t="str">
        <f t="shared" si="17"/>
        <v/>
      </c>
      <c r="AW20" s="111" t="str">
        <f t="shared" si="18"/>
        <v/>
      </c>
      <c r="AX20" s="112" t="str">
        <f t="shared" si="19"/>
        <v/>
      </c>
    </row>
    <row r="21" spans="1:50" x14ac:dyDescent="0.25">
      <c r="A21" s="457"/>
      <c r="B21" s="449" t="s">
        <v>182</v>
      </c>
      <c r="C21" s="451"/>
      <c r="D21" s="42">
        <v>14</v>
      </c>
      <c r="E21" s="42" t="s">
        <v>93</v>
      </c>
      <c r="F21" s="260" t="s">
        <v>38</v>
      </c>
      <c r="G21" s="136" t="s">
        <v>46</v>
      </c>
      <c r="H21" s="5">
        <v>466.16376151808902</v>
      </c>
      <c r="I21" s="5">
        <v>493.88330125612401</v>
      </c>
      <c r="J21" s="55">
        <f>IF(F21="h",$I$21,$H$21)</f>
        <v>466.16376151808902</v>
      </c>
      <c r="K21" s="133"/>
      <c r="L21" s="430" t="str">
        <f t="shared" si="24"/>
        <v/>
      </c>
      <c r="M21" s="438" t="str">
        <f t="shared" si="3"/>
        <v/>
      </c>
      <c r="N21" s="14"/>
      <c r="O21" s="45" t="str">
        <f t="shared" si="1"/>
        <v/>
      </c>
      <c r="P21" s="80"/>
      <c r="Q21" s="49" t="str">
        <f t="shared" si="4"/>
        <v/>
      </c>
      <c r="R21" s="50" t="str">
        <f t="shared" si="5"/>
        <v/>
      </c>
      <c r="S21" s="50" t="str">
        <f t="shared" si="6"/>
        <v/>
      </c>
      <c r="T21" s="51" t="str">
        <f t="shared" si="7"/>
        <v/>
      </c>
      <c r="U21" s="14"/>
      <c r="V21" s="143">
        <f t="shared" si="20"/>
        <v>1.2052631578947368</v>
      </c>
      <c r="W21" s="144"/>
      <c r="X21" s="144"/>
      <c r="Y21" s="145"/>
      <c r="Z21" s="14"/>
      <c r="AA21" s="273" t="str">
        <f t="shared" si="8"/>
        <v/>
      </c>
      <c r="AB21" s="274" t="str">
        <f t="shared" si="9"/>
        <v/>
      </c>
      <c r="AC21" s="274" t="str">
        <f t="shared" si="10"/>
        <v/>
      </c>
      <c r="AD21" s="275" t="str">
        <f t="shared" si="11"/>
        <v/>
      </c>
      <c r="AE21" s="88"/>
      <c r="AF21" s="218" t="b">
        <v>0</v>
      </c>
      <c r="AG21" s="219" t="b">
        <v>0</v>
      </c>
      <c r="AH21" s="219" t="b">
        <v>0</v>
      </c>
      <c r="AI21" s="220" t="b">
        <v>0</v>
      </c>
      <c r="AK21" s="61" t="e">
        <f t="shared" si="12"/>
        <v>#VALUE!</v>
      </c>
      <c r="AL21" s="62" t="e">
        <f t="shared" si="13"/>
        <v>#VALUE!</v>
      </c>
      <c r="AM21" s="62" t="e">
        <f t="shared" si="14"/>
        <v>#VALUE!</v>
      </c>
      <c r="AN21" s="63" t="e">
        <f t="shared" si="15"/>
        <v>#VALUE!</v>
      </c>
      <c r="AP21" s="82" t="str">
        <f t="shared" si="25"/>
        <v/>
      </c>
      <c r="AQ21" s="83" t="str">
        <f t="shared" si="21"/>
        <v/>
      </c>
      <c r="AR21" s="83" t="str">
        <f t="shared" si="22"/>
        <v/>
      </c>
      <c r="AS21" s="84" t="str">
        <f t="shared" si="23"/>
        <v/>
      </c>
      <c r="AU21" s="67" t="str">
        <f t="shared" si="16"/>
        <v/>
      </c>
      <c r="AV21" s="68" t="str">
        <f t="shared" si="17"/>
        <v/>
      </c>
      <c r="AW21" s="68" t="str">
        <f t="shared" si="18"/>
        <v/>
      </c>
      <c r="AX21" s="69" t="str">
        <f t="shared" si="19"/>
        <v/>
      </c>
    </row>
    <row r="22" spans="1:50" x14ac:dyDescent="0.25">
      <c r="A22" s="457"/>
      <c r="B22" s="449" t="s">
        <v>85</v>
      </c>
      <c r="C22" s="451"/>
      <c r="D22" s="42">
        <v>15</v>
      </c>
      <c r="E22" s="42" t="s">
        <v>92</v>
      </c>
      <c r="F22" s="260" t="s">
        <v>39</v>
      </c>
      <c r="G22" s="136" t="s">
        <v>46</v>
      </c>
      <c r="H22" s="5">
        <v>415.30469757994501</v>
      </c>
      <c r="I22" s="5">
        <v>440</v>
      </c>
      <c r="J22" s="55">
        <f>IF(F22="a",$I$22,$H$22)</f>
        <v>415.30469757994501</v>
      </c>
      <c r="K22" s="133"/>
      <c r="L22" s="430" t="str">
        <f t="shared" si="24"/>
        <v/>
      </c>
      <c r="M22" s="438" t="str">
        <f t="shared" si="3"/>
        <v/>
      </c>
      <c r="N22" s="14"/>
      <c r="O22" s="45" t="str">
        <f t="shared" si="1"/>
        <v/>
      </c>
      <c r="P22" s="80"/>
      <c r="Q22" s="49" t="str">
        <f t="shared" si="4"/>
        <v/>
      </c>
      <c r="R22" s="50" t="str">
        <f t="shared" si="5"/>
        <v/>
      </c>
      <c r="S22" s="50" t="str">
        <f t="shared" si="6"/>
        <v/>
      </c>
      <c r="T22" s="51" t="str">
        <f t="shared" si="7"/>
        <v/>
      </c>
      <c r="U22" s="14"/>
      <c r="V22" s="143">
        <f t="shared" si="20"/>
        <v>1.2789473684210526</v>
      </c>
      <c r="W22" s="144"/>
      <c r="X22" s="144"/>
      <c r="Y22" s="145"/>
      <c r="Z22" s="14"/>
      <c r="AA22" s="273" t="str">
        <f t="shared" si="8"/>
        <v/>
      </c>
      <c r="AB22" s="274" t="str">
        <f t="shared" si="9"/>
        <v/>
      </c>
      <c r="AC22" s="274" t="str">
        <f t="shared" si="10"/>
        <v/>
      </c>
      <c r="AD22" s="275" t="str">
        <f t="shared" si="11"/>
        <v/>
      </c>
      <c r="AE22" s="88"/>
      <c r="AF22" s="218" t="b">
        <v>0</v>
      </c>
      <c r="AG22" s="219" t="b">
        <v>0</v>
      </c>
      <c r="AH22" s="219" t="b">
        <v>0</v>
      </c>
      <c r="AI22" s="220" t="b">
        <v>0</v>
      </c>
      <c r="AK22" s="61" t="e">
        <f t="shared" si="12"/>
        <v>#VALUE!</v>
      </c>
      <c r="AL22" s="62" t="e">
        <f t="shared" si="13"/>
        <v>#VALUE!</v>
      </c>
      <c r="AM22" s="62" t="e">
        <f t="shared" si="14"/>
        <v>#VALUE!</v>
      </c>
      <c r="AN22" s="63" t="e">
        <f t="shared" si="15"/>
        <v>#VALUE!</v>
      </c>
      <c r="AP22" s="82" t="str">
        <f t="shared" si="25"/>
        <v/>
      </c>
      <c r="AQ22" s="83" t="str">
        <f t="shared" si="21"/>
        <v/>
      </c>
      <c r="AR22" s="83" t="str">
        <f t="shared" si="22"/>
        <v/>
      </c>
      <c r="AS22" s="84" t="str">
        <f t="shared" si="23"/>
        <v/>
      </c>
      <c r="AU22" s="67" t="str">
        <f t="shared" si="16"/>
        <v/>
      </c>
      <c r="AV22" s="68" t="str">
        <f t="shared" si="17"/>
        <v/>
      </c>
      <c r="AW22" s="68" t="str">
        <f t="shared" si="18"/>
        <v/>
      </c>
      <c r="AX22" s="69" t="str">
        <f t="shared" si="19"/>
        <v/>
      </c>
    </row>
    <row r="23" spans="1:50" x14ac:dyDescent="0.25">
      <c r="A23" s="457"/>
      <c r="B23" s="449" t="s">
        <v>84</v>
      </c>
      <c r="C23" s="451"/>
      <c r="D23" s="43">
        <v>16</v>
      </c>
      <c r="E23" s="43" t="s">
        <v>91</v>
      </c>
      <c r="F23" s="260" t="s">
        <v>6</v>
      </c>
      <c r="G23" s="136" t="s">
        <v>46</v>
      </c>
      <c r="H23" s="7"/>
      <c r="I23" s="5">
        <v>391.99543598174898</v>
      </c>
      <c r="J23" s="55">
        <f>I23</f>
        <v>391.99543598174898</v>
      </c>
      <c r="K23" s="133"/>
      <c r="L23" s="430" t="str">
        <f t="shared" si="24"/>
        <v/>
      </c>
      <c r="M23" s="438" t="str">
        <f t="shared" si="3"/>
        <v/>
      </c>
      <c r="N23" s="14"/>
      <c r="O23" s="45" t="str">
        <f t="shared" si="1"/>
        <v/>
      </c>
      <c r="P23" s="80"/>
      <c r="Q23" s="49" t="str">
        <f t="shared" si="4"/>
        <v/>
      </c>
      <c r="R23" s="50" t="str">
        <f t="shared" si="5"/>
        <v/>
      </c>
      <c r="S23" s="50" t="str">
        <f t="shared" si="6"/>
        <v/>
      </c>
      <c r="T23" s="51" t="str">
        <f t="shared" si="7"/>
        <v/>
      </c>
      <c r="U23" s="14"/>
      <c r="V23" s="143">
        <f t="shared" si="20"/>
        <v>1.3526315789473684</v>
      </c>
      <c r="W23" s="144"/>
      <c r="X23" s="144"/>
      <c r="Y23" s="145"/>
      <c r="Z23" s="14"/>
      <c r="AA23" s="273" t="str">
        <f t="shared" si="8"/>
        <v/>
      </c>
      <c r="AB23" s="274" t="str">
        <f t="shared" si="9"/>
        <v/>
      </c>
      <c r="AC23" s="274" t="str">
        <f t="shared" si="10"/>
        <v/>
      </c>
      <c r="AD23" s="275" t="str">
        <f t="shared" si="11"/>
        <v/>
      </c>
      <c r="AE23" s="88"/>
      <c r="AF23" s="218" t="b">
        <v>0</v>
      </c>
      <c r="AG23" s="219" t="b">
        <v>0</v>
      </c>
      <c r="AH23" s="219" t="b">
        <v>0</v>
      </c>
      <c r="AI23" s="220" t="b">
        <v>0</v>
      </c>
      <c r="AK23" s="61" t="e">
        <f t="shared" si="12"/>
        <v>#VALUE!</v>
      </c>
      <c r="AL23" s="62" t="e">
        <f t="shared" si="13"/>
        <v>#VALUE!</v>
      </c>
      <c r="AM23" s="62" t="e">
        <f t="shared" si="14"/>
        <v>#VALUE!</v>
      </c>
      <c r="AN23" s="63" t="e">
        <f t="shared" si="15"/>
        <v>#VALUE!</v>
      </c>
      <c r="AP23" s="82" t="str">
        <f t="shared" si="25"/>
        <v/>
      </c>
      <c r="AQ23" s="83" t="str">
        <f t="shared" si="21"/>
        <v/>
      </c>
      <c r="AR23" s="83" t="str">
        <f t="shared" si="22"/>
        <v/>
      </c>
      <c r="AS23" s="84" t="str">
        <f t="shared" si="23"/>
        <v/>
      </c>
      <c r="AU23" s="67" t="str">
        <f t="shared" si="16"/>
        <v/>
      </c>
      <c r="AV23" s="68" t="str">
        <f t="shared" si="17"/>
        <v/>
      </c>
      <c r="AW23" s="68" t="str">
        <f t="shared" si="18"/>
        <v/>
      </c>
      <c r="AX23" s="69" t="str">
        <f t="shared" si="19"/>
        <v/>
      </c>
    </row>
    <row r="24" spans="1:50" x14ac:dyDescent="0.25">
      <c r="A24" s="457"/>
      <c r="B24" s="449" t="s">
        <v>83</v>
      </c>
      <c r="C24" s="451"/>
      <c r="D24" s="127">
        <v>17</v>
      </c>
      <c r="E24" s="127" t="s">
        <v>90</v>
      </c>
      <c r="F24" s="260" t="s">
        <v>7</v>
      </c>
      <c r="G24" s="136" t="s">
        <v>46</v>
      </c>
      <c r="H24" s="5">
        <v>369.994422711634</v>
      </c>
      <c r="I24" s="5">
        <v>349.22823143300297</v>
      </c>
      <c r="J24" s="122">
        <f>IF(F24="f",$I$24,$H$24)</f>
        <v>349.22823143300297</v>
      </c>
      <c r="K24" s="133"/>
      <c r="L24" s="431" t="str">
        <f t="shared" si="24"/>
        <v/>
      </c>
      <c r="M24" s="439" t="str">
        <f t="shared" si="3"/>
        <v/>
      </c>
      <c r="N24" s="14"/>
      <c r="O24" s="128" t="str">
        <f t="shared" si="1"/>
        <v/>
      </c>
      <c r="P24" s="80"/>
      <c r="Q24" s="49" t="str">
        <f t="shared" si="4"/>
        <v/>
      </c>
      <c r="R24" s="50" t="str">
        <f t="shared" si="5"/>
        <v/>
      </c>
      <c r="S24" s="50" t="str">
        <f t="shared" si="6"/>
        <v/>
      </c>
      <c r="T24" s="51" t="str">
        <f t="shared" si="7"/>
        <v/>
      </c>
      <c r="U24" s="14"/>
      <c r="V24" s="143">
        <f t="shared" si="20"/>
        <v>1.4263157894736842</v>
      </c>
      <c r="W24" s="144"/>
      <c r="X24" s="144"/>
      <c r="Y24" s="145"/>
      <c r="Z24" s="15"/>
      <c r="AA24" s="276" t="str">
        <f t="shared" si="8"/>
        <v/>
      </c>
      <c r="AB24" s="264" t="str">
        <f t="shared" si="9"/>
        <v/>
      </c>
      <c r="AC24" s="264" t="str">
        <f t="shared" si="10"/>
        <v/>
      </c>
      <c r="AD24" s="277" t="str">
        <f t="shared" si="11"/>
        <v/>
      </c>
      <c r="AE24" s="88"/>
      <c r="AF24" s="218" t="b">
        <v>0</v>
      </c>
      <c r="AG24" s="219" t="b">
        <v>0</v>
      </c>
      <c r="AH24" s="219" t="b">
        <v>0</v>
      </c>
      <c r="AI24" s="220" t="b">
        <v>0</v>
      </c>
      <c r="AK24" s="61" t="e">
        <f t="shared" si="12"/>
        <v>#VALUE!</v>
      </c>
      <c r="AL24" s="62" t="e">
        <f t="shared" si="13"/>
        <v>#VALUE!</v>
      </c>
      <c r="AM24" s="62" t="e">
        <f t="shared" si="14"/>
        <v>#VALUE!</v>
      </c>
      <c r="AN24" s="63" t="e">
        <f t="shared" si="15"/>
        <v>#VALUE!</v>
      </c>
      <c r="AP24" s="124" t="str">
        <f t="shared" si="25"/>
        <v/>
      </c>
      <c r="AQ24" s="125" t="str">
        <f t="shared" si="21"/>
        <v/>
      </c>
      <c r="AR24" s="125" t="str">
        <f t="shared" si="22"/>
        <v/>
      </c>
      <c r="AS24" s="126" t="str">
        <f t="shared" si="23"/>
        <v/>
      </c>
      <c r="AU24" s="129" t="str">
        <f t="shared" si="16"/>
        <v/>
      </c>
      <c r="AV24" s="130" t="str">
        <f t="shared" si="17"/>
        <v/>
      </c>
      <c r="AW24" s="130" t="str">
        <f t="shared" si="18"/>
        <v/>
      </c>
      <c r="AX24" s="131" t="str">
        <f t="shared" si="19"/>
        <v/>
      </c>
    </row>
    <row r="25" spans="1:50" ht="15" customHeight="1" x14ac:dyDescent="0.25">
      <c r="A25" s="457" t="s">
        <v>59</v>
      </c>
      <c r="B25" s="449" t="s">
        <v>89</v>
      </c>
      <c r="C25" s="451"/>
      <c r="D25" s="42">
        <v>18</v>
      </c>
      <c r="E25" s="42" t="s">
        <v>89</v>
      </c>
      <c r="F25" s="260" t="s">
        <v>41</v>
      </c>
      <c r="G25" s="136" t="s">
        <v>46</v>
      </c>
      <c r="H25" s="5">
        <v>311.12698372208001</v>
      </c>
      <c r="I25" s="5">
        <v>329.62755691286901</v>
      </c>
      <c r="J25" s="55">
        <f>IF(F25="e",$I$25,$H$25)</f>
        <v>311.12698372208001</v>
      </c>
      <c r="K25" s="133"/>
      <c r="L25" s="430" t="str">
        <f t="shared" si="24"/>
        <v/>
      </c>
      <c r="M25" s="438" t="str">
        <f t="shared" si="3"/>
        <v/>
      </c>
      <c r="N25" s="14"/>
      <c r="O25" s="45" t="str">
        <f t="shared" si="1"/>
        <v/>
      </c>
      <c r="P25" s="80"/>
      <c r="Q25" s="49" t="str">
        <f t="shared" si="4"/>
        <v/>
      </c>
      <c r="R25" s="50" t="str">
        <f t="shared" si="5"/>
        <v/>
      </c>
      <c r="S25" s="50" t="str">
        <f t="shared" si="6"/>
        <v/>
      </c>
      <c r="T25" s="51" t="str">
        <f t="shared" si="7"/>
        <v/>
      </c>
      <c r="U25" s="14"/>
      <c r="V25" s="143">
        <f t="shared" si="20"/>
        <v>1.5</v>
      </c>
      <c r="W25" s="144"/>
      <c r="X25" s="144"/>
      <c r="Y25" s="145"/>
      <c r="Z25" s="14"/>
      <c r="AA25" s="273" t="str">
        <f t="shared" si="8"/>
        <v/>
      </c>
      <c r="AB25" s="274" t="str">
        <f t="shared" si="9"/>
        <v/>
      </c>
      <c r="AC25" s="274" t="str">
        <f t="shared" si="10"/>
        <v/>
      </c>
      <c r="AD25" s="275" t="str">
        <f t="shared" si="11"/>
        <v/>
      </c>
      <c r="AE25" s="88"/>
      <c r="AF25" s="218" t="b">
        <v>0</v>
      </c>
      <c r="AG25" s="219" t="b">
        <v>0</v>
      </c>
      <c r="AH25" s="219" t="b">
        <v>0</v>
      </c>
      <c r="AI25" s="220" t="b">
        <v>0</v>
      </c>
      <c r="AK25" s="61" t="e">
        <f t="shared" si="12"/>
        <v>#VALUE!</v>
      </c>
      <c r="AL25" s="62" t="e">
        <f t="shared" si="13"/>
        <v>#VALUE!</v>
      </c>
      <c r="AM25" s="62" t="e">
        <f t="shared" si="14"/>
        <v>#VALUE!</v>
      </c>
      <c r="AN25" s="63" t="e">
        <f t="shared" si="15"/>
        <v>#VALUE!</v>
      </c>
      <c r="AP25" s="82" t="str">
        <f t="shared" si="25"/>
        <v/>
      </c>
      <c r="AQ25" s="83" t="str">
        <f t="shared" si="21"/>
        <v/>
      </c>
      <c r="AR25" s="83" t="str">
        <f t="shared" si="22"/>
        <v/>
      </c>
      <c r="AS25" s="84" t="str">
        <f t="shared" si="23"/>
        <v/>
      </c>
      <c r="AU25" s="67" t="str">
        <f t="shared" si="16"/>
        <v/>
      </c>
      <c r="AV25" s="68" t="str">
        <f t="shared" si="17"/>
        <v/>
      </c>
      <c r="AW25" s="68" t="str">
        <f t="shared" si="18"/>
        <v/>
      </c>
      <c r="AX25" s="69" t="str">
        <f t="shared" si="19"/>
        <v/>
      </c>
    </row>
    <row r="26" spans="1:50" x14ac:dyDescent="0.25">
      <c r="A26" s="457"/>
      <c r="B26" s="449" t="s">
        <v>88</v>
      </c>
      <c r="C26" s="451"/>
      <c r="D26" s="43">
        <v>19</v>
      </c>
      <c r="E26" s="43" t="s">
        <v>88</v>
      </c>
      <c r="F26" s="260" t="s">
        <v>10</v>
      </c>
      <c r="G26" s="136" t="s">
        <v>46</v>
      </c>
      <c r="H26" s="7"/>
      <c r="I26" s="5">
        <v>293.664767917407</v>
      </c>
      <c r="J26" s="55">
        <f>I26</f>
        <v>293.664767917407</v>
      </c>
      <c r="K26" s="133"/>
      <c r="L26" s="430" t="str">
        <f>IF(K26&gt;=1,L25+($L$2/1000),"")</f>
        <v/>
      </c>
      <c r="M26" s="438" t="str">
        <f t="shared" si="3"/>
        <v/>
      </c>
      <c r="N26" s="14"/>
      <c r="O26" s="45" t="str">
        <f t="shared" si="1"/>
        <v/>
      </c>
      <c r="P26" s="80"/>
      <c r="Q26" s="49" t="str">
        <f t="shared" si="4"/>
        <v/>
      </c>
      <c r="R26" s="50" t="str">
        <f t="shared" si="5"/>
        <v/>
      </c>
      <c r="S26" s="50" t="str">
        <f t="shared" si="6"/>
        <v/>
      </c>
      <c r="T26" s="51" t="str">
        <f t="shared" si="7"/>
        <v/>
      </c>
      <c r="U26" s="14"/>
      <c r="V26" s="143">
        <v>1.5</v>
      </c>
      <c r="W26" s="144"/>
      <c r="X26" s="144"/>
      <c r="Y26" s="145"/>
      <c r="Z26" s="14"/>
      <c r="AA26" s="273" t="str">
        <f t="shared" si="8"/>
        <v/>
      </c>
      <c r="AB26" s="274" t="str">
        <f t="shared" si="9"/>
        <v/>
      </c>
      <c r="AC26" s="274" t="str">
        <f t="shared" si="10"/>
        <v/>
      </c>
      <c r="AD26" s="275" t="str">
        <f t="shared" si="11"/>
        <v/>
      </c>
      <c r="AE26" s="88"/>
      <c r="AF26" s="218" t="b">
        <v>0</v>
      </c>
      <c r="AG26" s="219" t="b">
        <v>0</v>
      </c>
      <c r="AH26" s="219" t="b">
        <v>0</v>
      </c>
      <c r="AI26" s="220" t="b">
        <v>0</v>
      </c>
      <c r="AK26" s="61" t="e">
        <f t="shared" si="12"/>
        <v>#VALUE!</v>
      </c>
      <c r="AL26" s="62" t="e">
        <f t="shared" si="13"/>
        <v>#VALUE!</v>
      </c>
      <c r="AM26" s="62" t="e">
        <f t="shared" si="14"/>
        <v>#VALUE!</v>
      </c>
      <c r="AN26" s="63" t="e">
        <f t="shared" si="15"/>
        <v>#VALUE!</v>
      </c>
      <c r="AP26" s="82" t="str">
        <f t="shared" si="25"/>
        <v/>
      </c>
      <c r="AQ26" s="83" t="str">
        <f t="shared" si="21"/>
        <v/>
      </c>
      <c r="AR26" s="83" t="str">
        <f t="shared" si="22"/>
        <v/>
      </c>
      <c r="AS26" s="84" t="str">
        <f t="shared" si="23"/>
        <v/>
      </c>
      <c r="AU26" s="67" t="str">
        <f t="shared" si="16"/>
        <v/>
      </c>
      <c r="AV26" s="68" t="str">
        <f t="shared" si="17"/>
        <v/>
      </c>
      <c r="AW26" s="68" t="str">
        <f t="shared" si="18"/>
        <v/>
      </c>
      <c r="AX26" s="69" t="str">
        <f t="shared" si="19"/>
        <v/>
      </c>
    </row>
    <row r="27" spans="1:50" x14ac:dyDescent="0.25">
      <c r="A27" s="457"/>
      <c r="B27" s="449" t="s">
        <v>87</v>
      </c>
      <c r="C27" s="451"/>
      <c r="D27" s="93">
        <v>20</v>
      </c>
      <c r="E27" s="93" t="s">
        <v>87</v>
      </c>
      <c r="F27" s="260" t="s">
        <v>11</v>
      </c>
      <c r="G27" s="136" t="s">
        <v>46</v>
      </c>
      <c r="H27" s="5">
        <v>277.18263097687202</v>
      </c>
      <c r="I27" s="5">
        <v>261.625565300598</v>
      </c>
      <c r="J27" s="105">
        <f>IF(F27="c",$I$27,$H$27)</f>
        <v>261.625565300598</v>
      </c>
      <c r="K27" s="133"/>
      <c r="L27" s="433" t="str">
        <f>IF(K27&gt;=1,L26+($L$2/1000),"")</f>
        <v/>
      </c>
      <c r="M27" s="436" t="str">
        <f t="shared" si="3"/>
        <v/>
      </c>
      <c r="N27" s="14"/>
      <c r="O27" s="106" t="str">
        <f t="shared" si="1"/>
        <v/>
      </c>
      <c r="P27" s="80"/>
      <c r="Q27" s="49" t="str">
        <f t="shared" si="4"/>
        <v/>
      </c>
      <c r="R27" s="50" t="str">
        <f t="shared" si="5"/>
        <v/>
      </c>
      <c r="S27" s="50" t="str">
        <f t="shared" si="6"/>
        <v/>
      </c>
      <c r="T27" s="51" t="str">
        <f t="shared" si="7"/>
        <v/>
      </c>
      <c r="U27" s="14"/>
      <c r="V27" s="143">
        <v>1.5</v>
      </c>
      <c r="W27" s="144"/>
      <c r="X27" s="144"/>
      <c r="Y27" s="145"/>
      <c r="Z27" s="15"/>
      <c r="AA27" s="278" t="str">
        <f t="shared" si="8"/>
        <v/>
      </c>
      <c r="AB27" s="263" t="str">
        <f t="shared" si="9"/>
        <v/>
      </c>
      <c r="AC27" s="263" t="str">
        <f t="shared" si="10"/>
        <v/>
      </c>
      <c r="AD27" s="279" t="str">
        <f t="shared" si="11"/>
        <v/>
      </c>
      <c r="AE27" s="88"/>
      <c r="AF27" s="218" t="b">
        <v>0</v>
      </c>
      <c r="AG27" s="219" t="b">
        <v>0</v>
      </c>
      <c r="AH27" s="219" t="b">
        <v>0</v>
      </c>
      <c r="AI27" s="220" t="b">
        <v>0</v>
      </c>
      <c r="AK27" s="61" t="e">
        <f t="shared" si="12"/>
        <v>#VALUE!</v>
      </c>
      <c r="AL27" s="62" t="e">
        <f t="shared" si="13"/>
        <v>#VALUE!</v>
      </c>
      <c r="AM27" s="62" t="e">
        <f t="shared" si="14"/>
        <v>#VALUE!</v>
      </c>
      <c r="AN27" s="63" t="e">
        <f t="shared" si="15"/>
        <v>#VALUE!</v>
      </c>
      <c r="AP27" s="107" t="str">
        <f t="shared" si="25"/>
        <v/>
      </c>
      <c r="AQ27" s="108" t="str">
        <f t="shared" si="21"/>
        <v/>
      </c>
      <c r="AR27" s="108" t="str">
        <f t="shared" si="22"/>
        <v/>
      </c>
      <c r="AS27" s="109" t="str">
        <f t="shared" si="23"/>
        <v/>
      </c>
      <c r="AU27" s="110" t="str">
        <f t="shared" si="16"/>
        <v/>
      </c>
      <c r="AV27" s="111" t="str">
        <f t="shared" si="17"/>
        <v/>
      </c>
      <c r="AW27" s="111" t="str">
        <f t="shared" si="18"/>
        <v/>
      </c>
      <c r="AX27" s="112" t="str">
        <f t="shared" si="19"/>
        <v/>
      </c>
    </row>
    <row r="28" spans="1:50" x14ac:dyDescent="0.25">
      <c r="A28" s="457"/>
      <c r="B28" s="449" t="s">
        <v>183</v>
      </c>
      <c r="C28" s="451"/>
      <c r="D28" s="42">
        <v>21</v>
      </c>
      <c r="E28" s="42" t="s">
        <v>86</v>
      </c>
      <c r="F28" s="260" t="s">
        <v>38</v>
      </c>
      <c r="G28" s="137"/>
      <c r="H28" s="5">
        <v>233.081880759044</v>
      </c>
      <c r="I28" s="5">
        <v>246.94165062806201</v>
      </c>
      <c r="J28" s="55">
        <f>IF(F28="h",$I$28,$H$28)</f>
        <v>233.081880759044</v>
      </c>
      <c r="K28" s="133"/>
      <c r="L28" s="430" t="str">
        <f t="shared" ref="L28:L48" si="26">IF(K28&gt;=1,L27+($L$2/1000),"")</f>
        <v/>
      </c>
      <c r="M28" s="438" t="str">
        <f t="shared" si="3"/>
        <v/>
      </c>
      <c r="N28" s="14"/>
      <c r="O28" s="45" t="str">
        <f t="shared" si="1"/>
        <v/>
      </c>
      <c r="P28" s="80"/>
      <c r="Q28" s="49" t="str">
        <f t="shared" si="4"/>
        <v/>
      </c>
      <c r="R28" s="50" t="str">
        <f t="shared" si="5"/>
        <v/>
      </c>
      <c r="S28" s="50" t="str">
        <f t="shared" si="6"/>
        <v/>
      </c>
      <c r="T28" s="51" t="str">
        <f t="shared" si="7"/>
        <v/>
      </c>
      <c r="U28" s="14"/>
      <c r="V28" s="143">
        <v>1.5</v>
      </c>
      <c r="W28" s="144"/>
      <c r="X28" s="144"/>
      <c r="Y28" s="145"/>
      <c r="Z28" s="14"/>
      <c r="AA28" s="273" t="str">
        <f t="shared" si="8"/>
        <v/>
      </c>
      <c r="AB28" s="274" t="str">
        <f t="shared" si="9"/>
        <v/>
      </c>
      <c r="AC28" s="274" t="str">
        <f t="shared" si="10"/>
        <v/>
      </c>
      <c r="AD28" s="275" t="str">
        <f t="shared" si="11"/>
        <v/>
      </c>
      <c r="AE28" s="88"/>
      <c r="AF28" s="218" t="b">
        <v>0</v>
      </c>
      <c r="AG28" s="219" t="b">
        <v>0</v>
      </c>
      <c r="AH28" s="219" t="b">
        <v>0</v>
      </c>
      <c r="AI28" s="220" t="b">
        <v>0</v>
      </c>
      <c r="AK28" s="61" t="e">
        <f t="shared" si="12"/>
        <v>#VALUE!</v>
      </c>
      <c r="AL28" s="62" t="e">
        <f t="shared" si="13"/>
        <v>#VALUE!</v>
      </c>
      <c r="AM28" s="62" t="e">
        <f t="shared" si="14"/>
        <v>#VALUE!</v>
      </c>
      <c r="AN28" s="63" t="e">
        <f t="shared" si="15"/>
        <v>#VALUE!</v>
      </c>
      <c r="AP28" s="82" t="str">
        <f t="shared" si="25"/>
        <v/>
      </c>
      <c r="AQ28" s="83" t="str">
        <f t="shared" si="21"/>
        <v/>
      </c>
      <c r="AR28" s="83" t="str">
        <f t="shared" si="22"/>
        <v/>
      </c>
      <c r="AS28" s="84" t="str">
        <f t="shared" si="23"/>
        <v/>
      </c>
      <c r="AU28" s="67" t="str">
        <f t="shared" si="16"/>
        <v/>
      </c>
      <c r="AV28" s="68" t="str">
        <f t="shared" si="17"/>
        <v/>
      </c>
      <c r="AW28" s="68" t="str">
        <f t="shared" si="18"/>
        <v/>
      </c>
      <c r="AX28" s="69" t="str">
        <f t="shared" si="19"/>
        <v/>
      </c>
    </row>
    <row r="29" spans="1:50" x14ac:dyDescent="0.25">
      <c r="A29" s="457"/>
      <c r="B29" s="449" t="s">
        <v>92</v>
      </c>
      <c r="C29" s="451"/>
      <c r="D29" s="43">
        <v>22</v>
      </c>
      <c r="E29" s="43" t="s">
        <v>85</v>
      </c>
      <c r="F29" s="260" t="s">
        <v>39</v>
      </c>
      <c r="G29" s="137"/>
      <c r="H29" s="5">
        <v>207.652348789972</v>
      </c>
      <c r="I29" s="5">
        <v>220</v>
      </c>
      <c r="J29" s="55">
        <f>IF(F29="a",$I$29,$H$29)</f>
        <v>207.652348789972</v>
      </c>
      <c r="K29" s="133"/>
      <c r="L29" s="430" t="str">
        <f t="shared" si="26"/>
        <v/>
      </c>
      <c r="M29" s="438" t="str">
        <f t="shared" si="3"/>
        <v/>
      </c>
      <c r="N29" s="14"/>
      <c r="O29" s="45" t="str">
        <f t="shared" si="1"/>
        <v/>
      </c>
      <c r="P29" s="80"/>
      <c r="Q29" s="49" t="str">
        <f t="shared" si="4"/>
        <v/>
      </c>
      <c r="R29" s="50" t="str">
        <f t="shared" si="5"/>
        <v/>
      </c>
      <c r="S29" s="50" t="str">
        <f t="shared" si="6"/>
        <v/>
      </c>
      <c r="T29" s="51" t="str">
        <f t="shared" si="7"/>
        <v/>
      </c>
      <c r="U29" s="14"/>
      <c r="V29" s="143">
        <v>1.5</v>
      </c>
      <c r="W29" s="144"/>
      <c r="X29" s="144"/>
      <c r="Y29" s="145"/>
      <c r="Z29" s="14"/>
      <c r="AA29" s="273" t="str">
        <f t="shared" si="8"/>
        <v/>
      </c>
      <c r="AB29" s="274" t="str">
        <f t="shared" si="9"/>
        <v/>
      </c>
      <c r="AC29" s="274" t="str">
        <f t="shared" si="10"/>
        <v/>
      </c>
      <c r="AD29" s="275" t="str">
        <f t="shared" si="11"/>
        <v/>
      </c>
      <c r="AE29" s="88"/>
      <c r="AF29" s="218" t="b">
        <v>0</v>
      </c>
      <c r="AG29" s="219" t="b">
        <v>0</v>
      </c>
      <c r="AH29" s="219" t="b">
        <v>0</v>
      </c>
      <c r="AI29" s="220" t="b">
        <v>0</v>
      </c>
      <c r="AK29" s="61" t="e">
        <f t="shared" si="12"/>
        <v>#VALUE!</v>
      </c>
      <c r="AL29" s="62" t="e">
        <f t="shared" si="13"/>
        <v>#VALUE!</v>
      </c>
      <c r="AM29" s="62" t="e">
        <f t="shared" si="14"/>
        <v>#VALUE!</v>
      </c>
      <c r="AN29" s="63" t="e">
        <f t="shared" si="15"/>
        <v>#VALUE!</v>
      </c>
      <c r="AP29" s="82" t="str">
        <f t="shared" si="25"/>
        <v/>
      </c>
      <c r="AQ29" s="83" t="str">
        <f t="shared" si="21"/>
        <v/>
      </c>
      <c r="AR29" s="83" t="str">
        <f t="shared" si="22"/>
        <v/>
      </c>
      <c r="AS29" s="84" t="str">
        <f t="shared" si="23"/>
        <v/>
      </c>
      <c r="AU29" s="67" t="str">
        <f t="shared" si="16"/>
        <v/>
      </c>
      <c r="AV29" s="68" t="str">
        <f t="shared" si="17"/>
        <v/>
      </c>
      <c r="AW29" s="68" t="str">
        <f t="shared" si="18"/>
        <v/>
      </c>
      <c r="AX29" s="69" t="str">
        <f t="shared" si="19"/>
        <v/>
      </c>
    </row>
    <row r="30" spans="1:50" x14ac:dyDescent="0.25">
      <c r="A30" s="457"/>
      <c r="B30" s="449" t="s">
        <v>91</v>
      </c>
      <c r="C30" s="451"/>
      <c r="D30" s="42">
        <v>23</v>
      </c>
      <c r="E30" s="42" t="s">
        <v>84</v>
      </c>
      <c r="F30" s="260" t="s">
        <v>6</v>
      </c>
      <c r="G30" s="137"/>
      <c r="H30" s="7"/>
      <c r="I30" s="5">
        <v>195.99771799087401</v>
      </c>
      <c r="J30" s="55">
        <f>I30</f>
        <v>195.99771799087401</v>
      </c>
      <c r="K30" s="133"/>
      <c r="L30" s="430" t="str">
        <f t="shared" si="26"/>
        <v/>
      </c>
      <c r="M30" s="438" t="str">
        <f t="shared" si="3"/>
        <v/>
      </c>
      <c r="N30" s="14"/>
      <c r="O30" s="45" t="str">
        <f t="shared" si="1"/>
        <v/>
      </c>
      <c r="P30" s="80"/>
      <c r="Q30" s="49" t="str">
        <f t="shared" si="4"/>
        <v/>
      </c>
      <c r="R30" s="50" t="str">
        <f t="shared" si="5"/>
        <v/>
      </c>
      <c r="S30" s="50" t="str">
        <f t="shared" si="6"/>
        <v/>
      </c>
      <c r="T30" s="51" t="str">
        <f t="shared" si="7"/>
        <v/>
      </c>
      <c r="U30" s="14"/>
      <c r="V30" s="143">
        <v>1.5</v>
      </c>
      <c r="W30" s="144"/>
      <c r="X30" s="144"/>
      <c r="Y30" s="145"/>
      <c r="Z30" s="14"/>
      <c r="AA30" s="273" t="str">
        <f t="shared" si="8"/>
        <v/>
      </c>
      <c r="AB30" s="274" t="str">
        <f t="shared" si="9"/>
        <v/>
      </c>
      <c r="AC30" s="274" t="str">
        <f t="shared" si="10"/>
        <v/>
      </c>
      <c r="AD30" s="275" t="str">
        <f t="shared" si="11"/>
        <v/>
      </c>
      <c r="AE30" s="88"/>
      <c r="AF30" s="218" t="b">
        <v>0</v>
      </c>
      <c r="AG30" s="219" t="b">
        <v>0</v>
      </c>
      <c r="AH30" s="219" t="b">
        <v>0</v>
      </c>
      <c r="AI30" s="220" t="b">
        <v>0</v>
      </c>
      <c r="AK30" s="61" t="e">
        <f t="shared" si="12"/>
        <v>#VALUE!</v>
      </c>
      <c r="AL30" s="62" t="e">
        <f t="shared" si="13"/>
        <v>#VALUE!</v>
      </c>
      <c r="AM30" s="62" t="e">
        <f t="shared" si="14"/>
        <v>#VALUE!</v>
      </c>
      <c r="AN30" s="63" t="e">
        <f t="shared" si="15"/>
        <v>#VALUE!</v>
      </c>
      <c r="AP30" s="82" t="str">
        <f t="shared" si="25"/>
        <v/>
      </c>
      <c r="AQ30" s="83" t="str">
        <f t="shared" si="21"/>
        <v/>
      </c>
      <c r="AR30" s="83" t="str">
        <f t="shared" si="22"/>
        <v/>
      </c>
      <c r="AS30" s="84" t="str">
        <f t="shared" si="23"/>
        <v/>
      </c>
      <c r="AU30" s="67" t="str">
        <f t="shared" si="16"/>
        <v/>
      </c>
      <c r="AV30" s="68" t="str">
        <f t="shared" si="17"/>
        <v/>
      </c>
      <c r="AW30" s="68" t="str">
        <f t="shared" si="18"/>
        <v/>
      </c>
      <c r="AX30" s="69" t="str">
        <f t="shared" si="19"/>
        <v/>
      </c>
    </row>
    <row r="31" spans="1:50" x14ac:dyDescent="0.25">
      <c r="A31" s="457"/>
      <c r="B31" s="449" t="s">
        <v>90</v>
      </c>
      <c r="C31" s="451"/>
      <c r="D31" s="127">
        <v>24</v>
      </c>
      <c r="E31" s="127" t="s">
        <v>83</v>
      </c>
      <c r="F31" s="260" t="s">
        <v>7</v>
      </c>
      <c r="G31" s="138"/>
      <c r="H31" s="6">
        <v>184.997211355817</v>
      </c>
      <c r="I31" s="6">
        <v>174.614115716501</v>
      </c>
      <c r="J31" s="122">
        <f>IF(F31="f",$I$31,$H$31)</f>
        <v>174.614115716501</v>
      </c>
      <c r="K31" s="133"/>
      <c r="L31" s="431" t="str">
        <f t="shared" si="26"/>
        <v/>
      </c>
      <c r="M31" s="439" t="str">
        <f t="shared" si="3"/>
        <v/>
      </c>
      <c r="N31" s="14"/>
      <c r="O31" s="123" t="str">
        <f t="shared" si="1"/>
        <v/>
      </c>
      <c r="P31" s="80"/>
      <c r="Q31" s="49" t="str">
        <f t="shared" si="4"/>
        <v/>
      </c>
      <c r="R31" s="50" t="str">
        <f t="shared" si="5"/>
        <v/>
      </c>
      <c r="S31" s="50" t="str">
        <f t="shared" si="6"/>
        <v/>
      </c>
      <c r="T31" s="51" t="str">
        <f t="shared" si="7"/>
        <v/>
      </c>
      <c r="U31" s="14"/>
      <c r="V31" s="143">
        <v>1.5</v>
      </c>
      <c r="W31" s="144"/>
      <c r="X31" s="144"/>
      <c r="Y31" s="145"/>
      <c r="Z31" s="15"/>
      <c r="AA31" s="276" t="str">
        <f t="shared" si="8"/>
        <v/>
      </c>
      <c r="AB31" s="264" t="str">
        <f t="shared" si="9"/>
        <v/>
      </c>
      <c r="AC31" s="264" t="str">
        <f t="shared" si="10"/>
        <v/>
      </c>
      <c r="AD31" s="277" t="str">
        <f t="shared" si="11"/>
        <v/>
      </c>
      <c r="AE31" s="88"/>
      <c r="AF31" s="218" t="b">
        <v>0</v>
      </c>
      <c r="AG31" s="219" t="b">
        <v>0</v>
      </c>
      <c r="AH31" s="219" t="b">
        <v>0</v>
      </c>
      <c r="AI31" s="220" t="b">
        <v>0</v>
      </c>
      <c r="AK31" s="61" t="e">
        <f t="shared" si="12"/>
        <v>#VALUE!</v>
      </c>
      <c r="AL31" s="62" t="e">
        <f t="shared" si="13"/>
        <v>#VALUE!</v>
      </c>
      <c r="AM31" s="62" t="e">
        <f t="shared" si="14"/>
        <v>#VALUE!</v>
      </c>
      <c r="AN31" s="63" t="e">
        <f t="shared" si="15"/>
        <v>#VALUE!</v>
      </c>
      <c r="AP31" s="124" t="str">
        <f t="shared" si="25"/>
        <v/>
      </c>
      <c r="AQ31" s="125" t="str">
        <f t="shared" si="21"/>
        <v/>
      </c>
      <c r="AR31" s="125" t="str">
        <f t="shared" si="22"/>
        <v/>
      </c>
      <c r="AS31" s="126" t="str">
        <f t="shared" si="23"/>
        <v/>
      </c>
      <c r="AU31" s="129" t="str">
        <f t="shared" si="16"/>
        <v/>
      </c>
      <c r="AV31" s="130" t="str">
        <f t="shared" si="17"/>
        <v/>
      </c>
      <c r="AW31" s="130" t="str">
        <f t="shared" si="18"/>
        <v/>
      </c>
      <c r="AX31" s="131" t="str">
        <f t="shared" si="19"/>
        <v/>
      </c>
    </row>
    <row r="32" spans="1:50" ht="15" customHeight="1" x14ac:dyDescent="0.25">
      <c r="A32" s="457" t="s">
        <v>58</v>
      </c>
      <c r="B32" s="449" t="s">
        <v>96</v>
      </c>
      <c r="C32" s="451"/>
      <c r="D32" s="43">
        <v>25</v>
      </c>
      <c r="E32" s="43" t="s">
        <v>82</v>
      </c>
      <c r="F32" s="260" t="s">
        <v>41</v>
      </c>
      <c r="G32" s="137"/>
      <c r="H32" s="5">
        <v>155.56349186104001</v>
      </c>
      <c r="I32" s="5">
        <v>164.81377845643399</v>
      </c>
      <c r="J32" s="55">
        <f>IF(F32="e",$I$32,$H$32)</f>
        <v>155.56349186104001</v>
      </c>
      <c r="K32" s="133"/>
      <c r="L32" s="430" t="str">
        <f t="shared" si="26"/>
        <v/>
      </c>
      <c r="M32" s="438" t="str">
        <f t="shared" si="3"/>
        <v/>
      </c>
      <c r="N32" s="14"/>
      <c r="O32" s="45" t="str">
        <f t="shared" si="1"/>
        <v/>
      </c>
      <c r="P32" s="80"/>
      <c r="Q32" s="49" t="str">
        <f t="shared" si="4"/>
        <v/>
      </c>
      <c r="R32" s="50" t="str">
        <f t="shared" si="5"/>
        <v/>
      </c>
      <c r="S32" s="50" t="str">
        <f t="shared" si="6"/>
        <v/>
      </c>
      <c r="T32" s="51" t="str">
        <f t="shared" si="7"/>
        <v/>
      </c>
      <c r="U32" s="14"/>
      <c r="V32" s="143">
        <v>1.5</v>
      </c>
      <c r="W32" s="144"/>
      <c r="X32" s="144"/>
      <c r="Y32" s="145"/>
      <c r="Z32" s="14"/>
      <c r="AA32" s="273" t="str">
        <f t="shared" si="8"/>
        <v/>
      </c>
      <c r="AB32" s="274" t="str">
        <f t="shared" si="9"/>
        <v/>
      </c>
      <c r="AC32" s="274" t="str">
        <f t="shared" si="10"/>
        <v/>
      </c>
      <c r="AD32" s="275" t="str">
        <f t="shared" si="11"/>
        <v/>
      </c>
      <c r="AE32" s="88"/>
      <c r="AF32" s="218" t="b">
        <v>0</v>
      </c>
      <c r="AG32" s="219" t="b">
        <v>0</v>
      </c>
      <c r="AH32" s="219" t="b">
        <v>0</v>
      </c>
      <c r="AI32" s="220" t="b">
        <v>0</v>
      </c>
      <c r="AK32" s="61" t="e">
        <f t="shared" si="12"/>
        <v>#VALUE!</v>
      </c>
      <c r="AL32" s="62" t="e">
        <f t="shared" si="13"/>
        <v>#VALUE!</v>
      </c>
      <c r="AM32" s="62" t="e">
        <f t="shared" si="14"/>
        <v>#VALUE!</v>
      </c>
      <c r="AN32" s="63" t="e">
        <f t="shared" si="15"/>
        <v>#VALUE!</v>
      </c>
      <c r="AP32" s="82" t="str">
        <f t="shared" si="25"/>
        <v/>
      </c>
      <c r="AQ32" s="83" t="str">
        <f t="shared" si="21"/>
        <v/>
      </c>
      <c r="AR32" s="83" t="str">
        <f t="shared" si="22"/>
        <v/>
      </c>
      <c r="AS32" s="84" t="str">
        <f t="shared" si="23"/>
        <v/>
      </c>
      <c r="AU32" s="67" t="str">
        <f t="shared" si="16"/>
        <v/>
      </c>
      <c r="AV32" s="68" t="str">
        <f t="shared" si="17"/>
        <v/>
      </c>
      <c r="AW32" s="68" t="str">
        <f t="shared" si="18"/>
        <v/>
      </c>
      <c r="AX32" s="69" t="str">
        <f t="shared" si="19"/>
        <v/>
      </c>
    </row>
    <row r="33" spans="1:50" x14ac:dyDescent="0.25">
      <c r="A33" s="457"/>
      <c r="B33" s="449" t="s">
        <v>95</v>
      </c>
      <c r="C33" s="451"/>
      <c r="D33" s="42">
        <v>26</v>
      </c>
      <c r="E33" s="42" t="s">
        <v>81</v>
      </c>
      <c r="F33" s="260" t="s">
        <v>10</v>
      </c>
      <c r="G33" s="137"/>
      <c r="H33" s="7"/>
      <c r="I33" s="5">
        <v>146.83238395870299</v>
      </c>
      <c r="J33" s="55">
        <f>I33</f>
        <v>146.83238395870299</v>
      </c>
      <c r="K33" s="133"/>
      <c r="L33" s="430" t="str">
        <f t="shared" si="26"/>
        <v/>
      </c>
      <c r="M33" s="438" t="str">
        <f t="shared" si="3"/>
        <v/>
      </c>
      <c r="N33" s="14"/>
      <c r="O33" s="45" t="str">
        <f t="shared" si="1"/>
        <v/>
      </c>
      <c r="P33" s="80"/>
      <c r="Q33" s="49" t="str">
        <f t="shared" si="4"/>
        <v/>
      </c>
      <c r="R33" s="50" t="str">
        <f t="shared" si="5"/>
        <v/>
      </c>
      <c r="S33" s="50" t="str">
        <f t="shared" si="6"/>
        <v/>
      </c>
      <c r="T33" s="51" t="str">
        <f t="shared" si="7"/>
        <v/>
      </c>
      <c r="U33" s="14"/>
      <c r="V33" s="143">
        <v>1.5</v>
      </c>
      <c r="W33" s="144"/>
      <c r="X33" s="144"/>
      <c r="Y33" s="145"/>
      <c r="Z33" s="14"/>
      <c r="AA33" s="273" t="str">
        <f t="shared" si="8"/>
        <v/>
      </c>
      <c r="AB33" s="274" t="str">
        <f t="shared" si="9"/>
        <v/>
      </c>
      <c r="AC33" s="274" t="str">
        <f t="shared" si="10"/>
        <v/>
      </c>
      <c r="AD33" s="275" t="str">
        <f t="shared" si="11"/>
        <v/>
      </c>
      <c r="AE33" s="88"/>
      <c r="AF33" s="218" t="b">
        <v>0</v>
      </c>
      <c r="AG33" s="219" t="b">
        <v>0</v>
      </c>
      <c r="AH33" s="219" t="b">
        <v>0</v>
      </c>
      <c r="AI33" s="220" t="b">
        <v>0</v>
      </c>
      <c r="AK33" s="61" t="e">
        <f t="shared" si="12"/>
        <v>#VALUE!</v>
      </c>
      <c r="AL33" s="62" t="e">
        <f t="shared" si="13"/>
        <v>#VALUE!</v>
      </c>
      <c r="AM33" s="62" t="e">
        <f t="shared" si="14"/>
        <v>#VALUE!</v>
      </c>
      <c r="AN33" s="63" t="e">
        <f t="shared" si="15"/>
        <v>#VALUE!</v>
      </c>
      <c r="AP33" s="82" t="str">
        <f t="shared" si="25"/>
        <v/>
      </c>
      <c r="AQ33" s="83" t="str">
        <f t="shared" si="21"/>
        <v/>
      </c>
      <c r="AR33" s="83" t="str">
        <f t="shared" si="22"/>
        <v/>
      </c>
      <c r="AS33" s="84" t="str">
        <f t="shared" si="23"/>
        <v/>
      </c>
      <c r="AU33" s="67" t="str">
        <f t="shared" si="16"/>
        <v/>
      </c>
      <c r="AV33" s="68" t="str">
        <f t="shared" si="17"/>
        <v/>
      </c>
      <c r="AW33" s="68" t="str">
        <f t="shared" si="18"/>
        <v/>
      </c>
      <c r="AX33" s="69" t="str">
        <f t="shared" si="19"/>
        <v/>
      </c>
    </row>
    <row r="34" spans="1:50" x14ac:dyDescent="0.25">
      <c r="A34" s="457"/>
      <c r="B34" s="449" t="s">
        <v>94</v>
      </c>
      <c r="C34" s="451"/>
      <c r="D34" s="93">
        <v>27</v>
      </c>
      <c r="E34" s="93" t="s">
        <v>80</v>
      </c>
      <c r="F34" s="260" t="s">
        <v>11</v>
      </c>
      <c r="G34" s="137"/>
      <c r="H34" s="5">
        <v>138.59131548843601</v>
      </c>
      <c r="I34" s="5">
        <v>130.812782650299</v>
      </c>
      <c r="J34" s="105">
        <f>IF(F34="c",$I$34,$H$34)</f>
        <v>130.812782650299</v>
      </c>
      <c r="K34" s="133"/>
      <c r="L34" s="433" t="str">
        <f t="shared" si="26"/>
        <v/>
      </c>
      <c r="M34" s="436" t="str">
        <f t="shared" si="3"/>
        <v/>
      </c>
      <c r="N34" s="14"/>
      <c r="O34" s="106" t="str">
        <f t="shared" si="1"/>
        <v/>
      </c>
      <c r="P34" s="80"/>
      <c r="Q34" s="49" t="str">
        <f t="shared" si="4"/>
        <v/>
      </c>
      <c r="R34" s="50" t="str">
        <f t="shared" si="5"/>
        <v/>
      </c>
      <c r="S34" s="50" t="str">
        <f t="shared" si="6"/>
        <v/>
      </c>
      <c r="T34" s="51" t="str">
        <f t="shared" si="7"/>
        <v/>
      </c>
      <c r="U34" s="14"/>
      <c r="V34" s="143">
        <v>1.5</v>
      </c>
      <c r="W34" s="144"/>
      <c r="X34" s="144"/>
      <c r="Y34" s="145"/>
      <c r="Z34" s="15"/>
      <c r="AA34" s="278" t="str">
        <f t="shared" si="8"/>
        <v/>
      </c>
      <c r="AB34" s="263" t="str">
        <f t="shared" si="9"/>
        <v/>
      </c>
      <c r="AC34" s="263" t="str">
        <f t="shared" si="10"/>
        <v/>
      </c>
      <c r="AD34" s="279" t="str">
        <f t="shared" si="11"/>
        <v/>
      </c>
      <c r="AE34" s="88"/>
      <c r="AF34" s="218" t="b">
        <v>0</v>
      </c>
      <c r="AG34" s="219" t="b">
        <v>0</v>
      </c>
      <c r="AH34" s="219" t="b">
        <v>0</v>
      </c>
      <c r="AI34" s="220" t="b">
        <v>0</v>
      </c>
      <c r="AK34" s="61" t="e">
        <f t="shared" si="12"/>
        <v>#VALUE!</v>
      </c>
      <c r="AL34" s="62" t="e">
        <f t="shared" si="13"/>
        <v>#VALUE!</v>
      </c>
      <c r="AM34" s="62" t="e">
        <f t="shared" si="14"/>
        <v>#VALUE!</v>
      </c>
      <c r="AN34" s="63" t="e">
        <f t="shared" si="15"/>
        <v>#VALUE!</v>
      </c>
      <c r="AP34" s="107" t="str">
        <f t="shared" si="25"/>
        <v/>
      </c>
      <c r="AQ34" s="108" t="str">
        <f t="shared" si="21"/>
        <v/>
      </c>
      <c r="AR34" s="108" t="str">
        <f t="shared" si="22"/>
        <v/>
      </c>
      <c r="AS34" s="109" t="str">
        <f t="shared" si="23"/>
        <v/>
      </c>
      <c r="AU34" s="110" t="str">
        <f t="shared" si="16"/>
        <v/>
      </c>
      <c r="AV34" s="111" t="str">
        <f t="shared" si="17"/>
        <v/>
      </c>
      <c r="AW34" s="111" t="str">
        <f t="shared" si="18"/>
        <v/>
      </c>
      <c r="AX34" s="112" t="str">
        <f t="shared" si="19"/>
        <v/>
      </c>
    </row>
    <row r="35" spans="1:50" x14ac:dyDescent="0.25">
      <c r="A35" s="457"/>
      <c r="B35" s="449" t="s">
        <v>184</v>
      </c>
      <c r="C35" s="451"/>
      <c r="D35" s="43">
        <v>28</v>
      </c>
      <c r="E35" s="42" t="s">
        <v>79</v>
      </c>
      <c r="F35" s="260" t="s">
        <v>29</v>
      </c>
      <c r="G35" s="137"/>
      <c r="H35" s="5">
        <v>116.540940379522</v>
      </c>
      <c r="I35" s="5">
        <v>123.470825314031</v>
      </c>
      <c r="J35" s="55">
        <f>IF(F35="h",$I$35,$H$35)</f>
        <v>116.540940379522</v>
      </c>
      <c r="K35" s="133"/>
      <c r="L35" s="430" t="str">
        <f t="shared" si="26"/>
        <v/>
      </c>
      <c r="M35" s="438" t="str">
        <f t="shared" si="3"/>
        <v/>
      </c>
      <c r="N35" s="14"/>
      <c r="O35" s="45" t="str">
        <f t="shared" si="1"/>
        <v/>
      </c>
      <c r="P35" s="80"/>
      <c r="Q35" s="49" t="str">
        <f t="shared" si="4"/>
        <v/>
      </c>
      <c r="R35" s="50" t="str">
        <f t="shared" si="5"/>
        <v/>
      </c>
      <c r="S35" s="50" t="str">
        <f t="shared" si="6"/>
        <v/>
      </c>
      <c r="T35" s="51" t="str">
        <f t="shared" si="7"/>
        <v/>
      </c>
      <c r="U35" s="14"/>
      <c r="V35" s="143"/>
      <c r="W35" s="144"/>
      <c r="X35" s="144"/>
      <c r="Y35" s="145"/>
      <c r="Z35" s="14"/>
      <c r="AA35" s="273" t="str">
        <f t="shared" si="8"/>
        <v/>
      </c>
      <c r="AB35" s="274" t="str">
        <f t="shared" si="9"/>
        <v/>
      </c>
      <c r="AC35" s="274" t="str">
        <f t="shared" si="10"/>
        <v/>
      </c>
      <c r="AD35" s="275" t="str">
        <f t="shared" si="11"/>
        <v/>
      </c>
      <c r="AE35" s="88"/>
      <c r="AF35" s="218" t="b">
        <v>0</v>
      </c>
      <c r="AG35" s="219" t="b">
        <v>0</v>
      </c>
      <c r="AH35" s="219" t="b">
        <v>0</v>
      </c>
      <c r="AI35" s="220" t="b">
        <v>0</v>
      </c>
      <c r="AK35" s="61" t="e">
        <f t="shared" si="12"/>
        <v>#VALUE!</v>
      </c>
      <c r="AL35" s="62" t="e">
        <f t="shared" si="13"/>
        <v>#VALUE!</v>
      </c>
      <c r="AM35" s="62" t="e">
        <f t="shared" si="14"/>
        <v>#VALUE!</v>
      </c>
      <c r="AN35" s="63" t="e">
        <f t="shared" si="15"/>
        <v>#VALUE!</v>
      </c>
      <c r="AP35" s="82" t="str">
        <f t="shared" si="25"/>
        <v/>
      </c>
      <c r="AQ35" s="83" t="str">
        <f t="shared" si="21"/>
        <v/>
      </c>
      <c r="AR35" s="83" t="str">
        <f t="shared" si="22"/>
        <v/>
      </c>
      <c r="AS35" s="84" t="str">
        <f t="shared" si="23"/>
        <v/>
      </c>
      <c r="AU35" s="67" t="str">
        <f t="shared" si="16"/>
        <v/>
      </c>
      <c r="AV35" s="68" t="str">
        <f t="shared" si="17"/>
        <v/>
      </c>
      <c r="AW35" s="68" t="str">
        <f t="shared" si="18"/>
        <v/>
      </c>
      <c r="AX35" s="69" t="str">
        <f t="shared" si="19"/>
        <v/>
      </c>
    </row>
    <row r="36" spans="1:50" x14ac:dyDescent="0.25">
      <c r="A36" s="457"/>
      <c r="B36" s="449" t="s">
        <v>99</v>
      </c>
      <c r="C36" s="451"/>
      <c r="D36" s="42">
        <v>29</v>
      </c>
      <c r="E36" s="42" t="s">
        <v>78</v>
      </c>
      <c r="F36" s="260" t="s">
        <v>30</v>
      </c>
      <c r="G36" s="137"/>
      <c r="H36" s="5">
        <v>103.826174394986</v>
      </c>
      <c r="I36" s="5">
        <v>110</v>
      </c>
      <c r="J36" s="55">
        <f>IF(F36="a",$I$36,$H$36)</f>
        <v>103.826174394986</v>
      </c>
      <c r="K36" s="133"/>
      <c r="L36" s="430" t="str">
        <f t="shared" si="26"/>
        <v/>
      </c>
      <c r="M36" s="438" t="str">
        <f t="shared" si="3"/>
        <v/>
      </c>
      <c r="N36" s="14"/>
      <c r="O36" s="45" t="str">
        <f t="shared" si="1"/>
        <v/>
      </c>
      <c r="P36" s="80"/>
      <c r="Q36" s="49" t="str">
        <f t="shared" si="4"/>
        <v/>
      </c>
      <c r="R36" s="50" t="str">
        <f t="shared" si="5"/>
        <v/>
      </c>
      <c r="S36" s="50" t="str">
        <f t="shared" si="6"/>
        <v/>
      </c>
      <c r="T36" s="51" t="str">
        <f t="shared" si="7"/>
        <v/>
      </c>
      <c r="U36" s="14"/>
      <c r="V36" s="143"/>
      <c r="W36" s="144"/>
      <c r="X36" s="144"/>
      <c r="Y36" s="145"/>
      <c r="Z36" s="14"/>
      <c r="AA36" s="273" t="str">
        <f t="shared" si="8"/>
        <v/>
      </c>
      <c r="AB36" s="274" t="str">
        <f t="shared" si="9"/>
        <v/>
      </c>
      <c r="AC36" s="274" t="str">
        <f t="shared" si="10"/>
        <v/>
      </c>
      <c r="AD36" s="275" t="str">
        <f t="shared" si="11"/>
        <v/>
      </c>
      <c r="AE36" s="88"/>
      <c r="AF36" s="218" t="b">
        <v>0</v>
      </c>
      <c r="AG36" s="219" t="b">
        <v>0</v>
      </c>
      <c r="AH36" s="219" t="b">
        <v>0</v>
      </c>
      <c r="AI36" s="220" t="b">
        <v>0</v>
      </c>
      <c r="AK36" s="61" t="e">
        <f t="shared" si="12"/>
        <v>#VALUE!</v>
      </c>
      <c r="AL36" s="62" t="e">
        <f t="shared" si="13"/>
        <v>#VALUE!</v>
      </c>
      <c r="AM36" s="62" t="e">
        <f t="shared" si="14"/>
        <v>#VALUE!</v>
      </c>
      <c r="AN36" s="63" t="e">
        <f t="shared" si="15"/>
        <v>#VALUE!</v>
      </c>
      <c r="AP36" s="82" t="str">
        <f t="shared" si="25"/>
        <v/>
      </c>
      <c r="AQ36" s="83" t="str">
        <f t="shared" si="21"/>
        <v/>
      </c>
      <c r="AR36" s="83" t="str">
        <f t="shared" si="22"/>
        <v/>
      </c>
      <c r="AS36" s="84" t="str">
        <f t="shared" si="23"/>
        <v/>
      </c>
      <c r="AU36" s="67" t="str">
        <f t="shared" si="16"/>
        <v/>
      </c>
      <c r="AV36" s="68" t="str">
        <f t="shared" si="17"/>
        <v/>
      </c>
      <c r="AW36" s="68" t="str">
        <f t="shared" si="18"/>
        <v/>
      </c>
      <c r="AX36" s="69" t="str">
        <f t="shared" si="19"/>
        <v/>
      </c>
    </row>
    <row r="37" spans="1:50" x14ac:dyDescent="0.25">
      <c r="A37" s="457"/>
      <c r="B37" s="449" t="s">
        <v>98</v>
      </c>
      <c r="C37" s="451"/>
      <c r="D37" s="42">
        <v>30</v>
      </c>
      <c r="E37" s="42" t="s">
        <v>77</v>
      </c>
      <c r="F37" s="260" t="s">
        <v>14</v>
      </c>
      <c r="G37" s="137"/>
      <c r="H37" s="7"/>
      <c r="I37" s="5">
        <v>97.998858995437303</v>
      </c>
      <c r="J37" s="55">
        <f>I37</f>
        <v>97.998858995437303</v>
      </c>
      <c r="K37" s="133"/>
      <c r="L37" s="430" t="str">
        <f t="shared" si="26"/>
        <v/>
      </c>
      <c r="M37" s="438" t="str">
        <f t="shared" si="3"/>
        <v/>
      </c>
      <c r="N37" s="14"/>
      <c r="O37" s="45" t="str">
        <f t="shared" si="1"/>
        <v/>
      </c>
      <c r="P37" s="80"/>
      <c r="Q37" s="49" t="str">
        <f t="shared" si="4"/>
        <v/>
      </c>
      <c r="R37" s="50" t="str">
        <f t="shared" si="5"/>
        <v/>
      </c>
      <c r="S37" s="50" t="str">
        <f t="shared" si="6"/>
        <v/>
      </c>
      <c r="T37" s="51" t="str">
        <f t="shared" si="7"/>
        <v/>
      </c>
      <c r="U37" s="14"/>
      <c r="V37" s="143"/>
      <c r="W37" s="144"/>
      <c r="X37" s="144"/>
      <c r="Y37" s="145"/>
      <c r="Z37" s="14"/>
      <c r="AA37" s="273" t="str">
        <f t="shared" si="8"/>
        <v/>
      </c>
      <c r="AB37" s="274" t="str">
        <f t="shared" si="9"/>
        <v/>
      </c>
      <c r="AC37" s="274" t="str">
        <f t="shared" si="10"/>
        <v/>
      </c>
      <c r="AD37" s="275" t="str">
        <f t="shared" si="11"/>
        <v/>
      </c>
      <c r="AE37" s="88"/>
      <c r="AF37" s="218" t="b">
        <v>0</v>
      </c>
      <c r="AG37" s="219" t="b">
        <v>0</v>
      </c>
      <c r="AH37" s="219" t="b">
        <v>0</v>
      </c>
      <c r="AI37" s="220" t="b">
        <v>0</v>
      </c>
      <c r="AK37" s="61" t="e">
        <f t="shared" si="12"/>
        <v>#VALUE!</v>
      </c>
      <c r="AL37" s="62" t="e">
        <f t="shared" si="13"/>
        <v>#VALUE!</v>
      </c>
      <c r="AM37" s="62" t="e">
        <f t="shared" si="14"/>
        <v>#VALUE!</v>
      </c>
      <c r="AN37" s="63" t="e">
        <f t="shared" si="15"/>
        <v>#VALUE!</v>
      </c>
      <c r="AP37" s="82" t="str">
        <f t="shared" si="25"/>
        <v/>
      </c>
      <c r="AQ37" s="83" t="str">
        <f t="shared" si="21"/>
        <v/>
      </c>
      <c r="AR37" s="83" t="str">
        <f t="shared" si="22"/>
        <v/>
      </c>
      <c r="AS37" s="84" t="str">
        <f t="shared" si="23"/>
        <v/>
      </c>
      <c r="AU37" s="67" t="str">
        <f t="shared" si="16"/>
        <v/>
      </c>
      <c r="AV37" s="68" t="str">
        <f t="shared" si="17"/>
        <v/>
      </c>
      <c r="AW37" s="68" t="str">
        <f t="shared" si="18"/>
        <v/>
      </c>
      <c r="AX37" s="69" t="str">
        <f t="shared" si="19"/>
        <v/>
      </c>
    </row>
    <row r="38" spans="1:50" x14ac:dyDescent="0.25">
      <c r="A38" s="457"/>
      <c r="B38" s="449" t="s">
        <v>97</v>
      </c>
      <c r="C38" s="451"/>
      <c r="D38" s="127">
        <v>31</v>
      </c>
      <c r="E38" s="127" t="s">
        <v>76</v>
      </c>
      <c r="F38" s="260" t="s">
        <v>15</v>
      </c>
      <c r="G38" s="137"/>
      <c r="H38" s="5">
        <v>92.4986056779086</v>
      </c>
      <c r="I38" s="5">
        <v>87.3070578582509</v>
      </c>
      <c r="J38" s="122">
        <f>IF(F38="f",$I$38,$H$38)</f>
        <v>87.3070578582509</v>
      </c>
      <c r="K38" s="133"/>
      <c r="L38" s="431" t="str">
        <f t="shared" si="26"/>
        <v/>
      </c>
      <c r="M38" s="439" t="str">
        <f t="shared" si="3"/>
        <v/>
      </c>
      <c r="N38" s="14"/>
      <c r="O38" s="123" t="str">
        <f t="shared" si="1"/>
        <v/>
      </c>
      <c r="P38" s="80"/>
      <c r="Q38" s="49" t="str">
        <f t="shared" si="4"/>
        <v/>
      </c>
      <c r="R38" s="50" t="str">
        <f t="shared" si="5"/>
        <v/>
      </c>
      <c r="S38" s="50" t="str">
        <f t="shared" si="6"/>
        <v/>
      </c>
      <c r="T38" s="51" t="str">
        <f t="shared" si="7"/>
        <v/>
      </c>
      <c r="U38" s="14"/>
      <c r="V38" s="143"/>
      <c r="W38" s="144"/>
      <c r="X38" s="144"/>
      <c r="Y38" s="145"/>
      <c r="Z38" s="15"/>
      <c r="AA38" s="276" t="str">
        <f t="shared" si="8"/>
        <v/>
      </c>
      <c r="AB38" s="264" t="str">
        <f t="shared" si="9"/>
        <v/>
      </c>
      <c r="AC38" s="264" t="str">
        <f t="shared" si="10"/>
        <v/>
      </c>
      <c r="AD38" s="277" t="str">
        <f t="shared" si="11"/>
        <v/>
      </c>
      <c r="AE38" s="88"/>
      <c r="AF38" s="218" t="b">
        <v>0</v>
      </c>
      <c r="AG38" s="219" t="b">
        <v>0</v>
      </c>
      <c r="AH38" s="219" t="b">
        <v>0</v>
      </c>
      <c r="AI38" s="220" t="b">
        <v>0</v>
      </c>
      <c r="AK38" s="61" t="e">
        <f t="shared" si="12"/>
        <v>#VALUE!</v>
      </c>
      <c r="AL38" s="62" t="e">
        <f t="shared" si="13"/>
        <v>#VALUE!</v>
      </c>
      <c r="AM38" s="62" t="e">
        <f t="shared" si="14"/>
        <v>#VALUE!</v>
      </c>
      <c r="AN38" s="63" t="e">
        <f t="shared" si="15"/>
        <v>#VALUE!</v>
      </c>
      <c r="AP38" s="124" t="str">
        <f t="shared" si="25"/>
        <v/>
      </c>
      <c r="AQ38" s="125" t="str">
        <f t="shared" si="21"/>
        <v/>
      </c>
      <c r="AR38" s="125" t="str">
        <f t="shared" si="22"/>
        <v/>
      </c>
      <c r="AS38" s="126" t="str">
        <f t="shared" si="23"/>
        <v/>
      </c>
      <c r="AU38" s="129" t="str">
        <f t="shared" si="16"/>
        <v/>
      </c>
      <c r="AV38" s="130" t="str">
        <f t="shared" si="17"/>
        <v/>
      </c>
      <c r="AW38" s="130" t="str">
        <f t="shared" si="18"/>
        <v/>
      </c>
      <c r="AX38" s="131" t="str">
        <f t="shared" si="19"/>
        <v/>
      </c>
    </row>
    <row r="39" spans="1:50" ht="15" customHeight="1" x14ac:dyDescent="0.25">
      <c r="A39" s="457" t="s">
        <v>57</v>
      </c>
      <c r="B39" s="449" t="s">
        <v>103</v>
      </c>
      <c r="C39" s="451"/>
      <c r="D39" s="42">
        <v>32</v>
      </c>
      <c r="E39" s="42" t="s">
        <v>75</v>
      </c>
      <c r="F39" s="260" t="s">
        <v>33</v>
      </c>
      <c r="G39" s="137"/>
      <c r="H39" s="5">
        <v>77.781745930520202</v>
      </c>
      <c r="I39" s="5">
        <v>82.406889228217395</v>
      </c>
      <c r="J39" s="55">
        <f>IF(F39="e",$I$39,$H$39)</f>
        <v>77.781745930520202</v>
      </c>
      <c r="K39" s="133"/>
      <c r="L39" s="430" t="str">
        <f t="shared" si="26"/>
        <v/>
      </c>
      <c r="M39" s="438" t="str">
        <f t="shared" si="3"/>
        <v/>
      </c>
      <c r="N39" s="14"/>
      <c r="O39" s="45" t="str">
        <f t="shared" si="1"/>
        <v/>
      </c>
      <c r="P39" s="80"/>
      <c r="Q39" s="49" t="str">
        <f t="shared" si="4"/>
        <v/>
      </c>
      <c r="R39" s="50" t="str">
        <f t="shared" si="5"/>
        <v/>
      </c>
      <c r="S39" s="50" t="str">
        <f t="shared" si="6"/>
        <v/>
      </c>
      <c r="T39" s="51" t="str">
        <f t="shared" si="7"/>
        <v/>
      </c>
      <c r="U39" s="14"/>
      <c r="V39" s="143"/>
      <c r="W39" s="144"/>
      <c r="X39" s="144"/>
      <c r="Y39" s="145"/>
      <c r="Z39" s="14"/>
      <c r="AA39" s="273" t="str">
        <f t="shared" si="8"/>
        <v/>
      </c>
      <c r="AB39" s="274" t="str">
        <f t="shared" si="9"/>
        <v/>
      </c>
      <c r="AC39" s="274" t="str">
        <f t="shared" si="10"/>
        <v/>
      </c>
      <c r="AD39" s="275" t="str">
        <f t="shared" si="11"/>
        <v/>
      </c>
      <c r="AE39" s="88"/>
      <c r="AF39" s="218" t="b">
        <v>0</v>
      </c>
      <c r="AG39" s="219" t="b">
        <v>0</v>
      </c>
      <c r="AH39" s="219" t="b">
        <v>0</v>
      </c>
      <c r="AI39" s="220" t="b">
        <v>0</v>
      </c>
      <c r="AK39" s="61" t="e">
        <f t="shared" si="12"/>
        <v>#VALUE!</v>
      </c>
      <c r="AL39" s="62" t="e">
        <f t="shared" si="13"/>
        <v>#VALUE!</v>
      </c>
      <c r="AM39" s="62" t="e">
        <f t="shared" si="14"/>
        <v>#VALUE!</v>
      </c>
      <c r="AN39" s="63" t="e">
        <f t="shared" si="15"/>
        <v>#VALUE!</v>
      </c>
      <c r="AP39" s="82" t="str">
        <f t="shared" si="25"/>
        <v/>
      </c>
      <c r="AQ39" s="83" t="str">
        <f t="shared" si="21"/>
        <v/>
      </c>
      <c r="AR39" s="83" t="str">
        <f t="shared" si="22"/>
        <v/>
      </c>
      <c r="AS39" s="84" t="str">
        <f t="shared" si="23"/>
        <v/>
      </c>
      <c r="AU39" s="67" t="str">
        <f t="shared" si="16"/>
        <v/>
      </c>
      <c r="AV39" s="68" t="str">
        <f t="shared" si="17"/>
        <v/>
      </c>
      <c r="AW39" s="68" t="str">
        <f t="shared" si="18"/>
        <v/>
      </c>
      <c r="AX39" s="69" t="str">
        <f t="shared" si="19"/>
        <v/>
      </c>
    </row>
    <row r="40" spans="1:50" x14ac:dyDescent="0.25">
      <c r="A40" s="457"/>
      <c r="B40" s="449" t="s">
        <v>102</v>
      </c>
      <c r="C40" s="451"/>
      <c r="D40" s="42">
        <v>33</v>
      </c>
      <c r="E40" s="42" t="s">
        <v>74</v>
      </c>
      <c r="F40" s="260" t="s">
        <v>17</v>
      </c>
      <c r="G40" s="137"/>
      <c r="H40" s="7"/>
      <c r="I40" s="5">
        <v>73.416191979351893</v>
      </c>
      <c r="J40" s="55">
        <f>I40</f>
        <v>73.416191979351893</v>
      </c>
      <c r="K40" s="133"/>
      <c r="L40" s="430" t="str">
        <f t="shared" si="26"/>
        <v/>
      </c>
      <c r="M40" s="438" t="str">
        <f t="shared" si="3"/>
        <v/>
      </c>
      <c r="N40" s="14"/>
      <c r="O40" s="45" t="str">
        <f t="shared" si="1"/>
        <v/>
      </c>
      <c r="P40" s="80"/>
      <c r="Q40" s="49" t="str">
        <f t="shared" si="4"/>
        <v/>
      </c>
      <c r="R40" s="50" t="str">
        <f t="shared" si="5"/>
        <v/>
      </c>
      <c r="S40" s="50" t="str">
        <f t="shared" si="6"/>
        <v/>
      </c>
      <c r="T40" s="51" t="str">
        <f t="shared" si="7"/>
        <v/>
      </c>
      <c r="U40" s="14"/>
      <c r="V40" s="143"/>
      <c r="W40" s="144"/>
      <c r="X40" s="144"/>
      <c r="Y40" s="145"/>
      <c r="Z40" s="14"/>
      <c r="AA40" s="273" t="str">
        <f t="shared" si="8"/>
        <v/>
      </c>
      <c r="AB40" s="274" t="str">
        <f t="shared" si="9"/>
        <v/>
      </c>
      <c r="AC40" s="274" t="str">
        <f t="shared" si="10"/>
        <v/>
      </c>
      <c r="AD40" s="275" t="str">
        <f t="shared" si="11"/>
        <v/>
      </c>
      <c r="AE40" s="88"/>
      <c r="AF40" s="218" t="b">
        <v>0</v>
      </c>
      <c r="AG40" s="219" t="b">
        <v>0</v>
      </c>
      <c r="AH40" s="219" t="b">
        <v>0</v>
      </c>
      <c r="AI40" s="220" t="b">
        <v>0</v>
      </c>
      <c r="AK40" s="61" t="e">
        <f t="shared" si="12"/>
        <v>#VALUE!</v>
      </c>
      <c r="AL40" s="62" t="e">
        <f t="shared" si="13"/>
        <v>#VALUE!</v>
      </c>
      <c r="AM40" s="62" t="e">
        <f t="shared" si="14"/>
        <v>#VALUE!</v>
      </c>
      <c r="AN40" s="63" t="e">
        <f t="shared" si="15"/>
        <v>#VALUE!</v>
      </c>
      <c r="AP40" s="82" t="str">
        <f t="shared" si="25"/>
        <v/>
      </c>
      <c r="AQ40" s="83" t="str">
        <f t="shared" si="21"/>
        <v/>
      </c>
      <c r="AR40" s="83" t="str">
        <f t="shared" si="22"/>
        <v/>
      </c>
      <c r="AS40" s="84" t="str">
        <f t="shared" si="23"/>
        <v/>
      </c>
      <c r="AU40" s="67" t="str">
        <f t="shared" si="16"/>
        <v/>
      </c>
      <c r="AV40" s="68" t="str">
        <f t="shared" si="17"/>
        <v/>
      </c>
      <c r="AW40" s="68" t="str">
        <f t="shared" si="18"/>
        <v/>
      </c>
      <c r="AX40" s="69" t="str">
        <f t="shared" si="19"/>
        <v/>
      </c>
    </row>
    <row r="41" spans="1:50" x14ac:dyDescent="0.25">
      <c r="A41" s="457"/>
      <c r="B41" s="449" t="s">
        <v>101</v>
      </c>
      <c r="C41" s="451"/>
      <c r="D41" s="93">
        <v>34</v>
      </c>
      <c r="E41" s="93" t="s">
        <v>73</v>
      </c>
      <c r="F41" s="260" t="s">
        <v>18</v>
      </c>
      <c r="G41" s="137"/>
      <c r="H41" s="5">
        <v>69.295657744218005</v>
      </c>
      <c r="I41" s="5">
        <v>65.406391325149599</v>
      </c>
      <c r="J41" s="105">
        <f>IF(F41="c",$I$41,$H$41)</f>
        <v>65.406391325149599</v>
      </c>
      <c r="K41" s="133"/>
      <c r="L41" s="433" t="str">
        <f t="shared" si="26"/>
        <v/>
      </c>
      <c r="M41" s="436" t="str">
        <f t="shared" si="3"/>
        <v/>
      </c>
      <c r="N41" s="14"/>
      <c r="O41" s="106" t="str">
        <f t="shared" si="1"/>
        <v/>
      </c>
      <c r="P41" s="80"/>
      <c r="Q41" s="49" t="str">
        <f t="shared" si="4"/>
        <v/>
      </c>
      <c r="R41" s="50" t="str">
        <f t="shared" si="5"/>
        <v/>
      </c>
      <c r="S41" s="50" t="str">
        <f t="shared" si="6"/>
        <v/>
      </c>
      <c r="T41" s="51" t="str">
        <f t="shared" si="7"/>
        <v/>
      </c>
      <c r="U41" s="14"/>
      <c r="V41" s="143"/>
      <c r="W41" s="144"/>
      <c r="X41" s="144"/>
      <c r="Y41" s="145"/>
      <c r="Z41" s="15"/>
      <c r="AA41" s="278" t="str">
        <f t="shared" si="8"/>
        <v/>
      </c>
      <c r="AB41" s="263" t="str">
        <f t="shared" si="9"/>
        <v/>
      </c>
      <c r="AC41" s="263" t="str">
        <f t="shared" si="10"/>
        <v/>
      </c>
      <c r="AD41" s="279" t="str">
        <f t="shared" si="11"/>
        <v/>
      </c>
      <c r="AE41" s="88"/>
      <c r="AF41" s="218" t="b">
        <v>0</v>
      </c>
      <c r="AG41" s="219" t="b">
        <v>0</v>
      </c>
      <c r="AH41" s="219" t="b">
        <v>0</v>
      </c>
      <c r="AI41" s="220" t="b">
        <v>0</v>
      </c>
      <c r="AK41" s="61" t="e">
        <f t="shared" si="12"/>
        <v>#VALUE!</v>
      </c>
      <c r="AL41" s="62" t="e">
        <f t="shared" si="13"/>
        <v>#VALUE!</v>
      </c>
      <c r="AM41" s="62" t="e">
        <f t="shared" si="14"/>
        <v>#VALUE!</v>
      </c>
      <c r="AN41" s="63" t="e">
        <f t="shared" si="15"/>
        <v>#VALUE!</v>
      </c>
      <c r="AP41" s="107" t="str">
        <f t="shared" si="25"/>
        <v/>
      </c>
      <c r="AQ41" s="108" t="str">
        <f t="shared" si="21"/>
        <v/>
      </c>
      <c r="AR41" s="108" t="str">
        <f t="shared" si="22"/>
        <v/>
      </c>
      <c r="AS41" s="109" t="str">
        <f t="shared" si="23"/>
        <v/>
      </c>
      <c r="AU41" s="110" t="str">
        <f t="shared" si="16"/>
        <v/>
      </c>
      <c r="AV41" s="111" t="str">
        <f t="shared" si="17"/>
        <v/>
      </c>
      <c r="AW41" s="111" t="str">
        <f t="shared" si="18"/>
        <v/>
      </c>
      <c r="AX41" s="112" t="str">
        <f t="shared" si="19"/>
        <v/>
      </c>
    </row>
    <row r="42" spans="1:50" x14ac:dyDescent="0.25">
      <c r="A42" s="457"/>
      <c r="B42" s="449" t="s">
        <v>185</v>
      </c>
      <c r="C42" s="451"/>
      <c r="D42" s="42">
        <v>35</v>
      </c>
      <c r="E42" s="42" t="s">
        <v>72</v>
      </c>
      <c r="F42" s="260" t="s">
        <v>43</v>
      </c>
      <c r="G42" s="137"/>
      <c r="H42" s="5">
        <v>58.270470189761198</v>
      </c>
      <c r="I42" s="5">
        <v>61.735412657015502</v>
      </c>
      <c r="J42" s="55">
        <f>IF(F42=",h",$I$42,$H$42)</f>
        <v>58.270470189761198</v>
      </c>
      <c r="K42" s="133"/>
      <c r="L42" s="430" t="str">
        <f t="shared" si="26"/>
        <v/>
      </c>
      <c r="M42" s="438" t="str">
        <f t="shared" si="3"/>
        <v/>
      </c>
      <c r="N42" s="14"/>
      <c r="O42" s="45" t="str">
        <f t="shared" si="1"/>
        <v/>
      </c>
      <c r="P42" s="80"/>
      <c r="Q42" s="49" t="str">
        <f t="shared" si="4"/>
        <v/>
      </c>
      <c r="R42" s="50" t="str">
        <f t="shared" si="5"/>
        <v/>
      </c>
      <c r="S42" s="50" t="str">
        <f t="shared" si="6"/>
        <v/>
      </c>
      <c r="T42" s="51" t="str">
        <f t="shared" si="7"/>
        <v/>
      </c>
      <c r="U42" s="14"/>
      <c r="V42" s="143"/>
      <c r="W42" s="144"/>
      <c r="X42" s="144"/>
      <c r="Y42" s="145"/>
      <c r="Z42" s="14"/>
      <c r="AA42" s="273" t="str">
        <f t="shared" si="8"/>
        <v/>
      </c>
      <c r="AB42" s="274" t="str">
        <f t="shared" si="9"/>
        <v/>
      </c>
      <c r="AC42" s="274" t="str">
        <f t="shared" si="10"/>
        <v/>
      </c>
      <c r="AD42" s="275" t="str">
        <f t="shared" si="11"/>
        <v/>
      </c>
      <c r="AE42" s="88"/>
      <c r="AF42" s="218" t="b">
        <v>0</v>
      </c>
      <c r="AG42" s="219" t="b">
        <v>0</v>
      </c>
      <c r="AH42" s="219" t="b">
        <v>0</v>
      </c>
      <c r="AI42" s="220" t="b">
        <v>0</v>
      </c>
      <c r="AK42" s="61" t="e">
        <f t="shared" si="12"/>
        <v>#VALUE!</v>
      </c>
      <c r="AL42" s="62" t="e">
        <f t="shared" si="13"/>
        <v>#VALUE!</v>
      </c>
      <c r="AM42" s="62" t="e">
        <f t="shared" si="14"/>
        <v>#VALUE!</v>
      </c>
      <c r="AN42" s="63" t="e">
        <f t="shared" si="15"/>
        <v>#VALUE!</v>
      </c>
      <c r="AP42" s="82" t="str">
        <f t="shared" si="25"/>
        <v/>
      </c>
      <c r="AQ42" s="83" t="str">
        <f t="shared" si="21"/>
        <v/>
      </c>
      <c r="AR42" s="83" t="str">
        <f t="shared" si="22"/>
        <v/>
      </c>
      <c r="AS42" s="84" t="str">
        <f t="shared" si="23"/>
        <v/>
      </c>
      <c r="AU42" s="67" t="str">
        <f t="shared" si="16"/>
        <v/>
      </c>
      <c r="AV42" s="68" t="str">
        <f t="shared" si="17"/>
        <v/>
      </c>
      <c r="AW42" s="68" t="str">
        <f t="shared" si="18"/>
        <v/>
      </c>
      <c r="AX42" s="69" t="str">
        <f t="shared" si="19"/>
        <v/>
      </c>
    </row>
    <row r="43" spans="1:50" x14ac:dyDescent="0.25">
      <c r="A43" s="457"/>
      <c r="B43" s="449" t="s">
        <v>106</v>
      </c>
      <c r="C43" s="451"/>
      <c r="D43" s="42">
        <v>36</v>
      </c>
      <c r="E43" s="42" t="s">
        <v>71</v>
      </c>
      <c r="F43" s="260" t="s">
        <v>34</v>
      </c>
      <c r="G43" s="137"/>
      <c r="H43" s="5">
        <v>51.913087197493098</v>
      </c>
      <c r="I43" s="5">
        <v>55</v>
      </c>
      <c r="J43" s="55">
        <f>IF(F43=",a",$I$43,$H$43)</f>
        <v>51.913087197493098</v>
      </c>
      <c r="K43" s="133"/>
      <c r="L43" s="430" t="str">
        <f t="shared" si="26"/>
        <v/>
      </c>
      <c r="M43" s="438" t="str">
        <f t="shared" si="3"/>
        <v/>
      </c>
      <c r="N43" s="14"/>
      <c r="O43" s="45" t="str">
        <f t="shared" si="1"/>
        <v/>
      </c>
      <c r="P43" s="80"/>
      <c r="Q43" s="49" t="str">
        <f t="shared" si="4"/>
        <v/>
      </c>
      <c r="R43" s="50" t="str">
        <f t="shared" si="5"/>
        <v/>
      </c>
      <c r="S43" s="50" t="str">
        <f t="shared" si="6"/>
        <v/>
      </c>
      <c r="T43" s="51" t="str">
        <f t="shared" si="7"/>
        <v/>
      </c>
      <c r="U43" s="14"/>
      <c r="V43" s="143"/>
      <c r="W43" s="144"/>
      <c r="X43" s="144"/>
      <c r="Y43" s="145"/>
      <c r="Z43" s="14"/>
      <c r="AA43" s="273" t="str">
        <f t="shared" si="8"/>
        <v/>
      </c>
      <c r="AB43" s="274" t="str">
        <f t="shared" si="9"/>
        <v/>
      </c>
      <c r="AC43" s="274" t="str">
        <f t="shared" si="10"/>
        <v/>
      </c>
      <c r="AD43" s="275" t="str">
        <f t="shared" si="11"/>
        <v/>
      </c>
      <c r="AE43" s="88"/>
      <c r="AF43" s="218" t="b">
        <v>0</v>
      </c>
      <c r="AG43" s="219" t="b">
        <v>0</v>
      </c>
      <c r="AH43" s="219" t="b">
        <v>0</v>
      </c>
      <c r="AI43" s="220" t="b">
        <v>0</v>
      </c>
      <c r="AK43" s="61" t="e">
        <f t="shared" si="12"/>
        <v>#VALUE!</v>
      </c>
      <c r="AL43" s="62" t="e">
        <f t="shared" si="13"/>
        <v>#VALUE!</v>
      </c>
      <c r="AM43" s="62" t="e">
        <f t="shared" si="14"/>
        <v>#VALUE!</v>
      </c>
      <c r="AN43" s="63" t="e">
        <f t="shared" si="15"/>
        <v>#VALUE!</v>
      </c>
      <c r="AP43" s="82" t="str">
        <f t="shared" si="25"/>
        <v/>
      </c>
      <c r="AQ43" s="83" t="str">
        <f t="shared" si="21"/>
        <v/>
      </c>
      <c r="AR43" s="83" t="str">
        <f t="shared" si="22"/>
        <v/>
      </c>
      <c r="AS43" s="84" t="str">
        <f t="shared" si="23"/>
        <v/>
      </c>
      <c r="AU43" s="67" t="str">
        <f t="shared" si="16"/>
        <v/>
      </c>
      <c r="AV43" s="68" t="str">
        <f t="shared" si="17"/>
        <v/>
      </c>
      <c r="AW43" s="68" t="str">
        <f t="shared" si="18"/>
        <v/>
      </c>
      <c r="AX43" s="69" t="str">
        <f t="shared" si="19"/>
        <v/>
      </c>
    </row>
    <row r="44" spans="1:50" x14ac:dyDescent="0.25">
      <c r="A44" s="457"/>
      <c r="B44" s="449" t="s">
        <v>105</v>
      </c>
      <c r="C44" s="451"/>
      <c r="D44" s="42">
        <v>37</v>
      </c>
      <c r="E44" s="42" t="s">
        <v>70</v>
      </c>
      <c r="F44" s="260" t="s">
        <v>22</v>
      </c>
      <c r="G44" s="137"/>
      <c r="H44" s="7"/>
      <c r="I44" s="5">
        <v>48.999429497718602</v>
      </c>
      <c r="J44" s="55">
        <f>I44</f>
        <v>48.999429497718602</v>
      </c>
      <c r="K44" s="133"/>
      <c r="L44" s="430" t="str">
        <f t="shared" si="26"/>
        <v/>
      </c>
      <c r="M44" s="438" t="str">
        <f t="shared" si="3"/>
        <v/>
      </c>
      <c r="N44" s="14"/>
      <c r="O44" s="45" t="str">
        <f t="shared" si="1"/>
        <v/>
      </c>
      <c r="P44" s="80"/>
      <c r="Q44" s="49" t="str">
        <f t="shared" si="4"/>
        <v/>
      </c>
      <c r="R44" s="50" t="str">
        <f t="shared" si="5"/>
        <v/>
      </c>
      <c r="S44" s="50" t="str">
        <f t="shared" si="6"/>
        <v/>
      </c>
      <c r="T44" s="51" t="str">
        <f t="shared" si="7"/>
        <v/>
      </c>
      <c r="U44" s="14"/>
      <c r="V44" s="143"/>
      <c r="W44" s="144"/>
      <c r="X44" s="144"/>
      <c r="Y44" s="145"/>
      <c r="Z44" s="14"/>
      <c r="AA44" s="273" t="str">
        <f t="shared" si="8"/>
        <v/>
      </c>
      <c r="AB44" s="274" t="str">
        <f t="shared" si="9"/>
        <v/>
      </c>
      <c r="AC44" s="274" t="str">
        <f t="shared" si="10"/>
        <v/>
      </c>
      <c r="AD44" s="275" t="str">
        <f t="shared" si="11"/>
        <v/>
      </c>
      <c r="AE44" s="88"/>
      <c r="AF44" s="218" t="b">
        <v>0</v>
      </c>
      <c r="AG44" s="219" t="b">
        <v>0</v>
      </c>
      <c r="AH44" s="219" t="b">
        <v>0</v>
      </c>
      <c r="AI44" s="220" t="b">
        <v>0</v>
      </c>
      <c r="AK44" s="61" t="e">
        <f t="shared" si="12"/>
        <v>#VALUE!</v>
      </c>
      <c r="AL44" s="62" t="e">
        <f t="shared" si="13"/>
        <v>#VALUE!</v>
      </c>
      <c r="AM44" s="62" t="e">
        <f t="shared" si="14"/>
        <v>#VALUE!</v>
      </c>
      <c r="AN44" s="63" t="e">
        <f t="shared" si="15"/>
        <v>#VALUE!</v>
      </c>
      <c r="AP44" s="82" t="str">
        <f t="shared" si="25"/>
        <v/>
      </c>
      <c r="AQ44" s="83" t="str">
        <f t="shared" si="21"/>
        <v/>
      </c>
      <c r="AR44" s="83" t="str">
        <f t="shared" si="22"/>
        <v/>
      </c>
      <c r="AS44" s="84" t="str">
        <f t="shared" si="23"/>
        <v/>
      </c>
      <c r="AU44" s="67" t="str">
        <f t="shared" si="16"/>
        <v/>
      </c>
      <c r="AV44" s="68" t="str">
        <f t="shared" si="17"/>
        <v/>
      </c>
      <c r="AW44" s="68" t="str">
        <f t="shared" si="18"/>
        <v/>
      </c>
      <c r="AX44" s="69" t="str">
        <f t="shared" si="19"/>
        <v/>
      </c>
    </row>
    <row r="45" spans="1:50" x14ac:dyDescent="0.25">
      <c r="A45" s="457"/>
      <c r="B45" s="449" t="s">
        <v>104</v>
      </c>
      <c r="C45" s="451"/>
      <c r="D45" s="127">
        <v>38</v>
      </c>
      <c r="E45" s="127" t="s">
        <v>69</v>
      </c>
      <c r="F45" s="260" t="s">
        <v>23</v>
      </c>
      <c r="G45" s="137"/>
      <c r="H45" s="5">
        <v>46.2493028389543</v>
      </c>
      <c r="I45" s="5">
        <v>43.6535289291254</v>
      </c>
      <c r="J45" s="122">
        <f>IF(F45=",f",$I$45,$H$45)</f>
        <v>43.6535289291254</v>
      </c>
      <c r="K45" s="133"/>
      <c r="L45" s="431" t="str">
        <f t="shared" si="26"/>
        <v/>
      </c>
      <c r="M45" s="439" t="str">
        <f t="shared" si="3"/>
        <v/>
      </c>
      <c r="N45" s="14"/>
      <c r="O45" s="123" t="str">
        <f t="shared" si="1"/>
        <v/>
      </c>
      <c r="P45" s="80"/>
      <c r="Q45" s="49" t="str">
        <f t="shared" si="4"/>
        <v/>
      </c>
      <c r="R45" s="50" t="str">
        <f t="shared" si="5"/>
        <v/>
      </c>
      <c r="S45" s="50" t="str">
        <f t="shared" si="6"/>
        <v/>
      </c>
      <c r="T45" s="51" t="str">
        <f t="shared" si="7"/>
        <v/>
      </c>
      <c r="U45" s="14"/>
      <c r="V45" s="143"/>
      <c r="W45" s="144"/>
      <c r="X45" s="144"/>
      <c r="Y45" s="145"/>
      <c r="Z45" s="15"/>
      <c r="AA45" s="276" t="str">
        <f t="shared" si="8"/>
        <v/>
      </c>
      <c r="AB45" s="264" t="str">
        <f t="shared" si="9"/>
        <v/>
      </c>
      <c r="AC45" s="264" t="str">
        <f t="shared" si="10"/>
        <v/>
      </c>
      <c r="AD45" s="277" t="str">
        <f t="shared" si="11"/>
        <v/>
      </c>
      <c r="AE45" s="88"/>
      <c r="AF45" s="218" t="b">
        <v>0</v>
      </c>
      <c r="AG45" s="219" t="b">
        <v>0</v>
      </c>
      <c r="AH45" s="219" t="b">
        <v>0</v>
      </c>
      <c r="AI45" s="220" t="b">
        <v>0</v>
      </c>
      <c r="AK45" s="61" t="e">
        <f t="shared" si="12"/>
        <v>#VALUE!</v>
      </c>
      <c r="AL45" s="62" t="e">
        <f t="shared" si="13"/>
        <v>#VALUE!</v>
      </c>
      <c r="AM45" s="62" t="e">
        <f t="shared" si="14"/>
        <v>#VALUE!</v>
      </c>
      <c r="AN45" s="63" t="e">
        <f t="shared" si="15"/>
        <v>#VALUE!</v>
      </c>
      <c r="AP45" s="124" t="str">
        <f t="shared" si="25"/>
        <v/>
      </c>
      <c r="AQ45" s="125" t="str">
        <f t="shared" si="21"/>
        <v/>
      </c>
      <c r="AR45" s="125" t="str">
        <f t="shared" si="22"/>
        <v/>
      </c>
      <c r="AS45" s="126" t="str">
        <f t="shared" si="23"/>
        <v/>
      </c>
      <c r="AU45" s="129" t="str">
        <f t="shared" si="16"/>
        <v/>
      </c>
      <c r="AV45" s="130" t="str">
        <f t="shared" si="17"/>
        <v/>
      </c>
      <c r="AW45" s="130" t="str">
        <f t="shared" si="18"/>
        <v/>
      </c>
      <c r="AX45" s="131" t="str">
        <f t="shared" si="19"/>
        <v/>
      </c>
    </row>
    <row r="46" spans="1:50" ht="15" customHeight="1" x14ac:dyDescent="0.25">
      <c r="A46" s="524" t="s">
        <v>186</v>
      </c>
      <c r="B46" s="452" t="s">
        <v>187</v>
      </c>
      <c r="C46" s="453"/>
      <c r="D46" s="42">
        <v>39</v>
      </c>
      <c r="E46" s="42" t="s">
        <v>68</v>
      </c>
      <c r="F46" s="260" t="s">
        <v>35</v>
      </c>
      <c r="G46" s="137"/>
      <c r="H46" s="5">
        <v>38.890872965260101</v>
      </c>
      <c r="I46" s="5">
        <v>41.203444614108697</v>
      </c>
      <c r="J46" s="55">
        <f>IF(F46=",e",$I$46,$H$46)</f>
        <v>38.890872965260101</v>
      </c>
      <c r="K46" s="133"/>
      <c r="L46" s="430" t="str">
        <f t="shared" si="26"/>
        <v/>
      </c>
      <c r="M46" s="438" t="str">
        <f t="shared" si="3"/>
        <v/>
      </c>
      <c r="N46" s="14"/>
      <c r="O46" s="45" t="str">
        <f t="shared" si="1"/>
        <v/>
      </c>
      <c r="P46" s="80"/>
      <c r="Q46" s="49" t="str">
        <f t="shared" si="4"/>
        <v/>
      </c>
      <c r="R46" s="50" t="str">
        <f t="shared" si="5"/>
        <v/>
      </c>
      <c r="S46" s="50" t="str">
        <f t="shared" si="6"/>
        <v/>
      </c>
      <c r="T46" s="51" t="str">
        <f t="shared" si="7"/>
        <v/>
      </c>
      <c r="U46" s="14"/>
      <c r="V46" s="143"/>
      <c r="W46" s="144"/>
      <c r="X46" s="144"/>
      <c r="Y46" s="145"/>
      <c r="Z46" s="14"/>
      <c r="AA46" s="273" t="str">
        <f t="shared" si="8"/>
        <v/>
      </c>
      <c r="AB46" s="274" t="str">
        <f t="shared" si="9"/>
        <v/>
      </c>
      <c r="AC46" s="274" t="str">
        <f t="shared" si="10"/>
        <v/>
      </c>
      <c r="AD46" s="275" t="str">
        <f t="shared" si="11"/>
        <v/>
      </c>
      <c r="AE46" s="88"/>
      <c r="AF46" s="218" t="b">
        <v>0</v>
      </c>
      <c r="AG46" s="219" t="b">
        <v>0</v>
      </c>
      <c r="AH46" s="219" t="b">
        <v>0</v>
      </c>
      <c r="AI46" s="220" t="b">
        <v>0</v>
      </c>
      <c r="AK46" s="61" t="e">
        <f t="shared" si="12"/>
        <v>#VALUE!</v>
      </c>
      <c r="AL46" s="62" t="e">
        <f t="shared" si="13"/>
        <v>#VALUE!</v>
      </c>
      <c r="AM46" s="62" t="e">
        <f t="shared" si="14"/>
        <v>#VALUE!</v>
      </c>
      <c r="AN46" s="63" t="e">
        <f t="shared" si="15"/>
        <v>#VALUE!</v>
      </c>
      <c r="AP46" s="82" t="str">
        <f t="shared" si="25"/>
        <v/>
      </c>
      <c r="AQ46" s="83" t="str">
        <f t="shared" si="21"/>
        <v/>
      </c>
      <c r="AR46" s="83" t="str">
        <f t="shared" si="22"/>
        <v/>
      </c>
      <c r="AS46" s="84" t="str">
        <f t="shared" si="23"/>
        <v/>
      </c>
      <c r="AU46" s="67" t="str">
        <f t="shared" si="16"/>
        <v/>
      </c>
      <c r="AV46" s="68" t="str">
        <f t="shared" si="17"/>
        <v/>
      </c>
      <c r="AW46" s="68" t="str">
        <f t="shared" si="18"/>
        <v/>
      </c>
      <c r="AX46" s="69" t="str">
        <f t="shared" si="19"/>
        <v/>
      </c>
    </row>
    <row r="47" spans="1:50" x14ac:dyDescent="0.25">
      <c r="A47" s="524"/>
      <c r="B47" s="452" t="s">
        <v>188</v>
      </c>
      <c r="C47" s="453"/>
      <c r="D47" s="42">
        <v>40</v>
      </c>
      <c r="E47" s="42" t="s">
        <v>67</v>
      </c>
      <c r="F47" s="260" t="s">
        <v>25</v>
      </c>
      <c r="G47" s="137"/>
      <c r="H47" s="7"/>
      <c r="I47" s="5">
        <v>36.708095989675897</v>
      </c>
      <c r="J47" s="55">
        <f>I47</f>
        <v>36.708095989675897</v>
      </c>
      <c r="K47" s="133"/>
      <c r="L47" s="430" t="str">
        <f t="shared" si="26"/>
        <v/>
      </c>
      <c r="M47" s="438" t="str">
        <f t="shared" si="3"/>
        <v/>
      </c>
      <c r="N47" s="14"/>
      <c r="O47" s="45" t="str">
        <f t="shared" si="1"/>
        <v/>
      </c>
      <c r="P47" s="80"/>
      <c r="Q47" s="49" t="str">
        <f t="shared" si="4"/>
        <v/>
      </c>
      <c r="R47" s="50" t="str">
        <f t="shared" si="5"/>
        <v/>
      </c>
      <c r="S47" s="50" t="str">
        <f t="shared" si="6"/>
        <v/>
      </c>
      <c r="T47" s="51" t="str">
        <f t="shared" si="7"/>
        <v/>
      </c>
      <c r="U47" s="14"/>
      <c r="V47" s="143"/>
      <c r="W47" s="144"/>
      <c r="X47" s="144"/>
      <c r="Y47" s="145"/>
      <c r="Z47" s="14"/>
      <c r="AA47" s="273" t="str">
        <f t="shared" si="8"/>
        <v/>
      </c>
      <c r="AB47" s="274" t="str">
        <f t="shared" si="9"/>
        <v/>
      </c>
      <c r="AC47" s="274" t="str">
        <f t="shared" si="10"/>
        <v/>
      </c>
      <c r="AD47" s="275" t="str">
        <f t="shared" si="11"/>
        <v/>
      </c>
      <c r="AE47" s="88"/>
      <c r="AF47" s="218" t="b">
        <v>0</v>
      </c>
      <c r="AG47" s="219" t="b">
        <v>0</v>
      </c>
      <c r="AH47" s="219" t="b">
        <v>0</v>
      </c>
      <c r="AI47" s="220" t="b">
        <v>0</v>
      </c>
      <c r="AK47" s="61" t="e">
        <f t="shared" si="12"/>
        <v>#VALUE!</v>
      </c>
      <c r="AL47" s="62" t="e">
        <f t="shared" si="13"/>
        <v>#VALUE!</v>
      </c>
      <c r="AM47" s="62" t="e">
        <f t="shared" si="14"/>
        <v>#VALUE!</v>
      </c>
      <c r="AN47" s="63" t="e">
        <f t="shared" si="15"/>
        <v>#VALUE!</v>
      </c>
      <c r="AP47" s="82" t="str">
        <f t="shared" si="25"/>
        <v/>
      </c>
      <c r="AQ47" s="83" t="str">
        <f t="shared" si="21"/>
        <v/>
      </c>
      <c r="AR47" s="83" t="str">
        <f t="shared" si="22"/>
        <v/>
      </c>
      <c r="AS47" s="84" t="str">
        <f t="shared" si="23"/>
        <v/>
      </c>
      <c r="AU47" s="67" t="str">
        <f t="shared" si="16"/>
        <v/>
      </c>
      <c r="AV47" s="68" t="str">
        <f t="shared" si="17"/>
        <v/>
      </c>
      <c r="AW47" s="68" t="str">
        <f t="shared" si="18"/>
        <v/>
      </c>
      <c r="AX47" s="69" t="str">
        <f t="shared" si="19"/>
        <v/>
      </c>
    </row>
    <row r="48" spans="1:50" ht="15.75" thickBot="1" x14ac:dyDescent="0.3">
      <c r="A48" s="524"/>
      <c r="B48" s="452" t="s">
        <v>108</v>
      </c>
      <c r="C48" s="453"/>
      <c r="D48" s="92">
        <v>41</v>
      </c>
      <c r="E48" s="92" t="s">
        <v>66</v>
      </c>
      <c r="F48" s="262" t="s">
        <v>26</v>
      </c>
      <c r="G48" s="139"/>
      <c r="H48" s="24">
        <v>34.647828872109002</v>
      </c>
      <c r="I48" s="24">
        <v>32.703195662574799</v>
      </c>
      <c r="J48" s="119">
        <f>IF(F48=",c",$I$48,$H$48)</f>
        <v>32.703195662574799</v>
      </c>
      <c r="K48" s="134"/>
      <c r="L48" s="434" t="str">
        <f t="shared" si="26"/>
        <v/>
      </c>
      <c r="M48" s="435" t="str">
        <f t="shared" si="3"/>
        <v/>
      </c>
      <c r="N48" s="14"/>
      <c r="O48" s="120" t="str">
        <f t="shared" si="1"/>
        <v/>
      </c>
      <c r="P48" s="80"/>
      <c r="Q48" s="52" t="str">
        <f t="shared" si="4"/>
        <v/>
      </c>
      <c r="R48" s="53" t="str">
        <f t="shared" si="5"/>
        <v/>
      </c>
      <c r="S48" s="53" t="str">
        <f t="shared" si="6"/>
        <v/>
      </c>
      <c r="T48" s="54" t="str">
        <f t="shared" si="7"/>
        <v/>
      </c>
      <c r="U48" s="14"/>
      <c r="V48" s="143"/>
      <c r="W48" s="146"/>
      <c r="X48" s="146"/>
      <c r="Y48" s="147"/>
      <c r="Z48" s="15"/>
      <c r="AA48" s="280" t="str">
        <f t="shared" si="8"/>
        <v/>
      </c>
      <c r="AB48" s="281" t="str">
        <f t="shared" si="9"/>
        <v/>
      </c>
      <c r="AC48" s="281" t="str">
        <f t="shared" si="10"/>
        <v/>
      </c>
      <c r="AD48" s="282" t="str">
        <f t="shared" si="11"/>
        <v/>
      </c>
      <c r="AE48" s="88"/>
      <c r="AF48" s="221" t="b">
        <v>0</v>
      </c>
      <c r="AG48" s="222" t="b">
        <v>0</v>
      </c>
      <c r="AH48" s="222" t="b">
        <v>0</v>
      </c>
      <c r="AI48" s="223" t="b">
        <v>0</v>
      </c>
      <c r="AK48" s="64" t="e">
        <f t="shared" si="12"/>
        <v>#VALUE!</v>
      </c>
      <c r="AL48" s="65" t="e">
        <f t="shared" si="13"/>
        <v>#VALUE!</v>
      </c>
      <c r="AM48" s="65" t="e">
        <f t="shared" si="14"/>
        <v>#VALUE!</v>
      </c>
      <c r="AN48" s="66" t="e">
        <f t="shared" si="15"/>
        <v>#VALUE!</v>
      </c>
      <c r="AP48" s="113" t="str">
        <f t="shared" si="25"/>
        <v/>
      </c>
      <c r="AQ48" s="114" t="str">
        <f t="shared" si="21"/>
        <v/>
      </c>
      <c r="AR48" s="114" t="str">
        <f t="shared" si="22"/>
        <v/>
      </c>
      <c r="AS48" s="115" t="str">
        <f t="shared" si="23"/>
        <v/>
      </c>
      <c r="AU48" s="116" t="str">
        <f t="shared" si="16"/>
        <v/>
      </c>
      <c r="AV48" s="117" t="str">
        <f t="shared" si="17"/>
        <v/>
      </c>
      <c r="AW48" s="117" t="str">
        <f t="shared" si="18"/>
        <v/>
      </c>
      <c r="AX48" s="118" t="str">
        <f t="shared" si="19"/>
        <v/>
      </c>
    </row>
    <row r="49" spans="4:49" ht="16.5" thickTop="1" thickBot="1" x14ac:dyDescent="0.3"/>
    <row r="50" spans="4:49" ht="16.5" thickBot="1" x14ac:dyDescent="0.3">
      <c r="D50" s="11"/>
      <c r="E50" s="504" t="s">
        <v>153</v>
      </c>
      <c r="F50" s="505"/>
      <c r="G50" s="505"/>
      <c r="H50" s="505"/>
      <c r="I50" s="505"/>
      <c r="J50" s="505"/>
      <c r="K50" s="505"/>
      <c r="L50" s="519">
        <f>SUM(L6:L48)</f>
        <v>5</v>
      </c>
      <c r="M50" s="519"/>
      <c r="N50" s="346"/>
      <c r="O50" s="347" t="s">
        <v>1</v>
      </c>
      <c r="P50" s="81"/>
      <c r="Q50" s="77"/>
      <c r="R50" s="77"/>
      <c r="S50" s="77"/>
      <c r="T50" s="77"/>
      <c r="U50" s="16"/>
      <c r="V50" s="225"/>
      <c r="W50" s="16"/>
      <c r="X50" s="16"/>
      <c r="Y50" s="16"/>
      <c r="Z50" s="16"/>
      <c r="AA50" s="10"/>
      <c r="AD50" s="348" t="s">
        <v>157</v>
      </c>
      <c r="AP50" s="523" t="s">
        <v>189</v>
      </c>
      <c r="AQ50" s="523"/>
      <c r="AR50" s="523"/>
      <c r="AS50" s="523"/>
      <c r="AT50" s="523"/>
      <c r="AU50" s="523"/>
      <c r="AV50" s="523"/>
      <c r="AW50" s="523"/>
    </row>
  </sheetData>
  <sheetProtection algorithmName="SHA-512" hashValue="v1yoouWm225/mZyFlLbweBbW4tGTHp2AjIp8HNI6GRVyN9mfPK0OMR6sET2DBWV+6UUJc06vIXZKM/NRWNP0/g==" saltValue="IVX5sbNCw92Pxyrw8X66bw==" spinCount="100000" sheet="1" objects="1" scenarios="1"/>
  <mergeCells count="42">
    <mergeCell ref="AP50:AW50"/>
    <mergeCell ref="A25:A31"/>
    <mergeCell ref="A32:A38"/>
    <mergeCell ref="A39:A45"/>
    <mergeCell ref="A46:A48"/>
    <mergeCell ref="E50:K50"/>
    <mergeCell ref="AF1:AI1"/>
    <mergeCell ref="AF2:AI2"/>
    <mergeCell ref="AF4:AI4"/>
    <mergeCell ref="F5:G5"/>
    <mergeCell ref="K1:M1"/>
    <mergeCell ref="L50:M50"/>
    <mergeCell ref="A1:J1"/>
    <mergeCell ref="V1:Y1"/>
    <mergeCell ref="Q1:T1"/>
    <mergeCell ref="Q2:T2"/>
    <mergeCell ref="Q4:T4"/>
    <mergeCell ref="V2:Y2"/>
    <mergeCell ref="AU1:AX1"/>
    <mergeCell ref="AU4:AX4"/>
    <mergeCell ref="AP1:AS1"/>
    <mergeCell ref="AP4:AS4"/>
    <mergeCell ref="AA1:AD1"/>
    <mergeCell ref="AA4:AD4"/>
    <mergeCell ref="AK1:AN1"/>
    <mergeCell ref="AP2:AS2"/>
    <mergeCell ref="AP3:AS3"/>
    <mergeCell ref="AU3:AX3"/>
    <mergeCell ref="A11:A17"/>
    <mergeCell ref="A18:A24"/>
    <mergeCell ref="AK2:AN2"/>
    <mergeCell ref="C3:L3"/>
    <mergeCell ref="AA3:AD3"/>
    <mergeCell ref="J2:K2"/>
    <mergeCell ref="E4:G4"/>
    <mergeCell ref="A2:G2"/>
    <mergeCell ref="A4:B4"/>
    <mergeCell ref="A5:B5"/>
    <mergeCell ref="A6:A10"/>
    <mergeCell ref="AK4:AN4"/>
    <mergeCell ref="L4:M4"/>
    <mergeCell ref="V4:Y4"/>
  </mergeCells>
  <conditionalFormatting sqref="AU6:AX48">
    <cfRule type="cellIs" dxfId="3" priority="3" operator="lessThan">
      <formula>0.3</formula>
    </cfRule>
    <cfRule type="cellIs" dxfId="4" priority="2" operator="between">
      <formula>0.3</formula>
      <formula>0.7</formula>
    </cfRule>
    <cfRule type="cellIs" dxfId="5" priority="1" operator="between">
      <formula>0.7</formula>
      <formula>99.99</formula>
    </cfRule>
  </conditionalFormatting>
  <dataValidations count="15">
    <dataValidation type="list" allowBlank="1" showInputMessage="1" showErrorMessage="1" sqref="F6 F13 F20 F27 F34" xr:uid="{00000000-0002-0000-0000-000000000000}">
      <formula1>tonc</formula1>
    </dataValidation>
    <dataValidation type="list" allowBlank="1" showInputMessage="1" showErrorMessage="1" sqref="F7 F14 F21 F28" xr:uid="{00000000-0002-0000-0000-000001000000}">
      <formula1>tonh</formula1>
    </dataValidation>
    <dataValidation type="list" allowBlank="1" showInputMessage="1" showErrorMessage="1" sqref="F8 F15 F22 F29" xr:uid="{00000000-0002-0000-0000-000002000000}">
      <formula1>tona</formula1>
    </dataValidation>
    <dataValidation type="list" allowBlank="1" showInputMessage="1" showErrorMessage="1" sqref="F10 F17 F24 F31" xr:uid="{00000000-0002-0000-0000-000003000000}">
      <formula1>tonf</formula1>
    </dataValidation>
    <dataValidation type="list" allowBlank="1" showInputMessage="1" showErrorMessage="1" sqref="F11 F18 F25 F32" xr:uid="{00000000-0002-0000-0000-000004000000}">
      <formula1>tone</formula1>
    </dataValidation>
    <dataValidation type="list" allowBlank="1" showInputMessage="1" showErrorMessage="1" sqref="F35" xr:uid="{00000000-0002-0000-0000-000005000000}">
      <formula1>tonhgross</formula1>
    </dataValidation>
    <dataValidation type="list" allowBlank="1" showInputMessage="1" showErrorMessage="1" sqref="F36" xr:uid="{00000000-0002-0000-0000-000006000000}">
      <formula1>tonagross</formula1>
    </dataValidation>
    <dataValidation type="list" allowBlank="1" showInputMessage="1" showErrorMessage="1" sqref="F38" xr:uid="{00000000-0002-0000-0000-000007000000}">
      <formula1>tonfgross</formula1>
    </dataValidation>
    <dataValidation type="list" allowBlank="1" showInputMessage="1" showErrorMessage="1" sqref="F39" xr:uid="{00000000-0002-0000-0000-000008000000}">
      <formula1>tonegross</formula1>
    </dataValidation>
    <dataValidation type="list" allowBlank="1" showInputMessage="1" showErrorMessage="1" sqref="F41" xr:uid="{00000000-0002-0000-0000-000009000000}">
      <formula1>toncgross</formula1>
    </dataValidation>
    <dataValidation type="list" allowBlank="1" showInputMessage="1" showErrorMessage="1" sqref="F42" xr:uid="{00000000-0002-0000-0000-00000A000000}">
      <formula1>tonhcontra</formula1>
    </dataValidation>
    <dataValidation type="list" allowBlank="1" showInputMessage="1" showErrorMessage="1" sqref="F43" xr:uid="{00000000-0002-0000-0000-00000B000000}">
      <formula1>tonacontra</formula1>
    </dataValidation>
    <dataValidation type="list" allowBlank="1" showInputMessage="1" showErrorMessage="1" sqref="F45" xr:uid="{00000000-0002-0000-0000-00000C000000}">
      <formula1>tonfcontra</formula1>
    </dataValidation>
    <dataValidation type="list" allowBlank="1" showInputMessage="1" showErrorMessage="1" sqref="F46" xr:uid="{00000000-0002-0000-0000-00000D000000}">
      <formula1>tonecontra</formula1>
    </dataValidation>
    <dataValidation type="list" allowBlank="1" showInputMessage="1" showErrorMessage="1" sqref="F48" xr:uid="{00000000-0002-0000-0000-00000E000000}">
      <formula1>tonccontra</formula1>
    </dataValidation>
  </dataValidations>
  <hyperlinks>
    <hyperlink ref="AP50" r:id="rId1" xr:uid="{00000000-0004-0000-0000-000000000000}"/>
    <hyperlink ref="M2" r:id="rId2" xr:uid="{00000000-0004-0000-0000-000001000000}"/>
  </hyperlinks>
  <pageMargins left="0.70866141732283472" right="0.70866141732283472" top="0.78740157480314965" bottom="0.39370078740157483" header="0.31496062992125984" footer="0.31496062992125984"/>
  <pageSetup paperSize="9" scale="69" orientation="landscape" r:id="rId3"/>
  <headerFooter>
    <oddHeader>&amp;C&amp;"Arial,Fett"&amp;16&amp;K0070C0&amp;F / &amp;A</oddHeader>
  </headerFooter>
  <colBreaks count="1" manualBreakCount="1">
    <brk id="40" max="1048575" man="1"/>
  </colBreaks>
  <ignoredErrors>
    <ignoredError sqref="D6" numberStoredAsText="1"/>
    <ignoredError sqref="L6:M6 L7:L10 L12:L26 L27:L47 V7:V25 M7:M48" unlockedFormula="1"/>
    <ignoredError sqref="L48" evalError="1" unlocked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5</xdr:row>
                    <xdr:rowOff>9525</xdr:rowOff>
                  </from>
                  <to>
                    <xdr:col>26</xdr:col>
                    <xdr:colOff>495300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6</xdr:row>
                    <xdr:rowOff>9525</xdr:rowOff>
                  </from>
                  <to>
                    <xdr:col>26</xdr:col>
                    <xdr:colOff>495300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7</xdr:row>
                    <xdr:rowOff>9525</xdr:rowOff>
                  </from>
                  <to>
                    <xdr:col>26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8</xdr:row>
                    <xdr:rowOff>9525</xdr:rowOff>
                  </from>
                  <to>
                    <xdr:col>26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9</xdr:row>
                    <xdr:rowOff>9525</xdr:rowOff>
                  </from>
                  <to>
                    <xdr:col>26</xdr:col>
                    <xdr:colOff>495300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10</xdr:row>
                    <xdr:rowOff>9525</xdr:rowOff>
                  </from>
                  <to>
                    <xdr:col>26</xdr:col>
                    <xdr:colOff>495300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11</xdr:row>
                    <xdr:rowOff>9525</xdr:rowOff>
                  </from>
                  <to>
                    <xdr:col>26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12</xdr:row>
                    <xdr:rowOff>9525</xdr:rowOff>
                  </from>
                  <to>
                    <xdr:col>26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13</xdr:row>
                    <xdr:rowOff>9525</xdr:rowOff>
                  </from>
                  <to>
                    <xdr:col>26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14</xdr:row>
                    <xdr:rowOff>9525</xdr:rowOff>
                  </from>
                  <to>
                    <xdr:col>26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15</xdr:row>
                    <xdr:rowOff>9525</xdr:rowOff>
                  </from>
                  <to>
                    <xdr:col>26</xdr:col>
                    <xdr:colOff>495300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16</xdr:row>
                    <xdr:rowOff>9525</xdr:rowOff>
                  </from>
                  <to>
                    <xdr:col>26</xdr:col>
                    <xdr:colOff>495300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17</xdr:row>
                    <xdr:rowOff>9525</xdr:rowOff>
                  </from>
                  <to>
                    <xdr:col>26</xdr:col>
                    <xdr:colOff>495300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Check Box 3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18</xdr:row>
                    <xdr:rowOff>9525</xdr:rowOff>
                  </from>
                  <to>
                    <xdr:col>26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Check Box 3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19</xdr:row>
                    <xdr:rowOff>9525</xdr:rowOff>
                  </from>
                  <to>
                    <xdr:col>26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20</xdr:row>
                    <xdr:rowOff>9525</xdr:rowOff>
                  </from>
                  <to>
                    <xdr:col>26</xdr:col>
                    <xdr:colOff>495300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21</xdr:row>
                    <xdr:rowOff>9525</xdr:rowOff>
                  </from>
                  <to>
                    <xdr:col>26</xdr:col>
                    <xdr:colOff>495300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Check Box 44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22</xdr:row>
                    <xdr:rowOff>9525</xdr:rowOff>
                  </from>
                  <to>
                    <xdr:col>26</xdr:col>
                    <xdr:colOff>495300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23</xdr:row>
                    <xdr:rowOff>9525</xdr:rowOff>
                  </from>
                  <to>
                    <xdr:col>26</xdr:col>
                    <xdr:colOff>495300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5" name="Check Box 4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24</xdr:row>
                    <xdr:rowOff>9525</xdr:rowOff>
                  </from>
                  <to>
                    <xdr:col>26</xdr:col>
                    <xdr:colOff>495300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6" name="Check Box 4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25</xdr:row>
                    <xdr:rowOff>9525</xdr:rowOff>
                  </from>
                  <to>
                    <xdr:col>26</xdr:col>
                    <xdr:colOff>495300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7" name="Check Box 51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26</xdr:row>
                    <xdr:rowOff>9525</xdr:rowOff>
                  </from>
                  <to>
                    <xdr:col>26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27</xdr:row>
                    <xdr:rowOff>9525</xdr:rowOff>
                  </from>
                  <to>
                    <xdr:col>26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28</xdr:row>
                    <xdr:rowOff>9525</xdr:rowOff>
                  </from>
                  <to>
                    <xdr:col>26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0" name="Check Box 57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29</xdr:row>
                    <xdr:rowOff>9525</xdr:rowOff>
                  </from>
                  <to>
                    <xdr:col>26</xdr:col>
                    <xdr:colOff>495300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1" name="Check Box 5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30</xdr:row>
                    <xdr:rowOff>9525</xdr:rowOff>
                  </from>
                  <to>
                    <xdr:col>26</xdr:col>
                    <xdr:colOff>495300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2" name="Check Box 60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31</xdr:row>
                    <xdr:rowOff>9525</xdr:rowOff>
                  </from>
                  <to>
                    <xdr:col>26</xdr:col>
                    <xdr:colOff>495300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3" name="Check Box 62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32</xdr:row>
                    <xdr:rowOff>9525</xdr:rowOff>
                  </from>
                  <to>
                    <xdr:col>26</xdr:col>
                    <xdr:colOff>495300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4" name="Check Box 64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33</xdr:row>
                    <xdr:rowOff>9525</xdr:rowOff>
                  </from>
                  <to>
                    <xdr:col>26</xdr:col>
                    <xdr:colOff>495300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5" name="Check Box 66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34</xdr:row>
                    <xdr:rowOff>9525</xdr:rowOff>
                  </from>
                  <to>
                    <xdr:col>26</xdr:col>
                    <xdr:colOff>495300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6" name="Check Box 67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35</xdr:row>
                    <xdr:rowOff>9525</xdr:rowOff>
                  </from>
                  <to>
                    <xdr:col>26</xdr:col>
                    <xdr:colOff>495300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7" name="Check Box 6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36</xdr:row>
                    <xdr:rowOff>9525</xdr:rowOff>
                  </from>
                  <to>
                    <xdr:col>26</xdr:col>
                    <xdr:colOff>495300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8" name="Check Box 71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37</xdr:row>
                    <xdr:rowOff>9525</xdr:rowOff>
                  </from>
                  <to>
                    <xdr:col>26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9" name="Check Box 73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38</xdr:row>
                    <xdr:rowOff>9525</xdr:rowOff>
                  </from>
                  <to>
                    <xdr:col>26</xdr:col>
                    <xdr:colOff>495300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0" name="Check Box 75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39</xdr:row>
                    <xdr:rowOff>9525</xdr:rowOff>
                  </from>
                  <to>
                    <xdr:col>26</xdr:col>
                    <xdr:colOff>495300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1" name="Check Box 76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40</xdr:row>
                    <xdr:rowOff>9525</xdr:rowOff>
                  </from>
                  <to>
                    <xdr:col>26</xdr:col>
                    <xdr:colOff>495300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2" name="Check Box 7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41</xdr:row>
                    <xdr:rowOff>9525</xdr:rowOff>
                  </from>
                  <to>
                    <xdr:col>26</xdr:col>
                    <xdr:colOff>495300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3" name="Check Box 7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42</xdr:row>
                    <xdr:rowOff>9525</xdr:rowOff>
                  </from>
                  <to>
                    <xdr:col>26</xdr:col>
                    <xdr:colOff>495300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4" name="Check Box 81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43</xdr:row>
                    <xdr:rowOff>9525</xdr:rowOff>
                  </from>
                  <to>
                    <xdr:col>26</xdr:col>
                    <xdr:colOff>495300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5" name="Check Box 83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44</xdr:row>
                    <xdr:rowOff>9525</xdr:rowOff>
                  </from>
                  <to>
                    <xdr:col>26</xdr:col>
                    <xdr:colOff>495300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6" name="Check Box 85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45</xdr:row>
                    <xdr:rowOff>9525</xdr:rowOff>
                  </from>
                  <to>
                    <xdr:col>26</xdr:col>
                    <xdr:colOff>495300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7" name="Check Box 87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46</xdr:row>
                    <xdr:rowOff>9525</xdr:rowOff>
                  </from>
                  <to>
                    <xdr:col>26</xdr:col>
                    <xdr:colOff>495300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8" name="Check Box 8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47</xdr:row>
                    <xdr:rowOff>9525</xdr:rowOff>
                  </from>
                  <to>
                    <xdr:col>26</xdr:col>
                    <xdr:colOff>495300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9" name="Check Box 9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5</xdr:row>
                    <xdr:rowOff>9525</xdr:rowOff>
                  </from>
                  <to>
                    <xdr:col>27</xdr:col>
                    <xdr:colOff>495300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0" name="Check Box 9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6</xdr:row>
                    <xdr:rowOff>9525</xdr:rowOff>
                  </from>
                  <to>
                    <xdr:col>27</xdr:col>
                    <xdr:colOff>495300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1" name="Check Box 9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7</xdr:row>
                    <xdr:rowOff>9525</xdr:rowOff>
                  </from>
                  <to>
                    <xdr:col>27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2" name="Check Box 9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</xdr:row>
                    <xdr:rowOff>9525</xdr:rowOff>
                  </from>
                  <to>
                    <xdr:col>27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3" name="Check Box 9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9</xdr:row>
                    <xdr:rowOff>9525</xdr:rowOff>
                  </from>
                  <to>
                    <xdr:col>27</xdr:col>
                    <xdr:colOff>495300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4" name="Check Box 10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10</xdr:row>
                    <xdr:rowOff>9525</xdr:rowOff>
                  </from>
                  <to>
                    <xdr:col>27</xdr:col>
                    <xdr:colOff>495300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5" name="Check Box 10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11</xdr:row>
                    <xdr:rowOff>9525</xdr:rowOff>
                  </from>
                  <to>
                    <xdr:col>27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6" name="Check Box 10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12</xdr:row>
                    <xdr:rowOff>9525</xdr:rowOff>
                  </from>
                  <to>
                    <xdr:col>27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7" name="Check Box 10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13</xdr:row>
                    <xdr:rowOff>9525</xdr:rowOff>
                  </from>
                  <to>
                    <xdr:col>27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8" name="Check Box 10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14</xdr:row>
                    <xdr:rowOff>9525</xdr:rowOff>
                  </from>
                  <to>
                    <xdr:col>27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9" name="Check Box 11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15</xdr:row>
                    <xdr:rowOff>9525</xdr:rowOff>
                  </from>
                  <to>
                    <xdr:col>27</xdr:col>
                    <xdr:colOff>495300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0" name="Check Box 11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16</xdr:row>
                    <xdr:rowOff>9525</xdr:rowOff>
                  </from>
                  <to>
                    <xdr:col>27</xdr:col>
                    <xdr:colOff>495300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1" name="Check Box 11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17</xdr:row>
                    <xdr:rowOff>9525</xdr:rowOff>
                  </from>
                  <to>
                    <xdr:col>27</xdr:col>
                    <xdr:colOff>495300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2" name="Check Box 11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18</xdr:row>
                    <xdr:rowOff>9525</xdr:rowOff>
                  </from>
                  <to>
                    <xdr:col>27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3" name="Check Box 11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19</xdr:row>
                    <xdr:rowOff>9525</xdr:rowOff>
                  </from>
                  <to>
                    <xdr:col>27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20</xdr:row>
                    <xdr:rowOff>9525</xdr:rowOff>
                  </from>
                  <to>
                    <xdr:col>27</xdr:col>
                    <xdr:colOff>495300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5" name="Check Box 12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21</xdr:row>
                    <xdr:rowOff>9525</xdr:rowOff>
                  </from>
                  <to>
                    <xdr:col>27</xdr:col>
                    <xdr:colOff>495300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6" name="Check Box 12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22</xdr:row>
                    <xdr:rowOff>9525</xdr:rowOff>
                  </from>
                  <to>
                    <xdr:col>27</xdr:col>
                    <xdr:colOff>495300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7" name="Check Box 12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23</xdr:row>
                    <xdr:rowOff>9525</xdr:rowOff>
                  </from>
                  <to>
                    <xdr:col>27</xdr:col>
                    <xdr:colOff>495300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8" name="Check Box 12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24</xdr:row>
                    <xdr:rowOff>9525</xdr:rowOff>
                  </from>
                  <to>
                    <xdr:col>27</xdr:col>
                    <xdr:colOff>495300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9" name="Check Box 13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25</xdr:row>
                    <xdr:rowOff>9525</xdr:rowOff>
                  </from>
                  <to>
                    <xdr:col>27</xdr:col>
                    <xdr:colOff>495300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0" name="Check Box 13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26</xdr:row>
                    <xdr:rowOff>9525</xdr:rowOff>
                  </from>
                  <to>
                    <xdr:col>27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1" name="Check Box 13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27</xdr:row>
                    <xdr:rowOff>9525</xdr:rowOff>
                  </from>
                  <to>
                    <xdr:col>27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2" name="Check Box 13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28</xdr:row>
                    <xdr:rowOff>9525</xdr:rowOff>
                  </from>
                  <to>
                    <xdr:col>27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3" name="Check Box 13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29</xdr:row>
                    <xdr:rowOff>9525</xdr:rowOff>
                  </from>
                  <to>
                    <xdr:col>27</xdr:col>
                    <xdr:colOff>495300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4" name="Check Box 14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30</xdr:row>
                    <xdr:rowOff>9525</xdr:rowOff>
                  </from>
                  <to>
                    <xdr:col>27</xdr:col>
                    <xdr:colOff>495300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5" name="Check Box 14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31</xdr:row>
                    <xdr:rowOff>9525</xdr:rowOff>
                  </from>
                  <to>
                    <xdr:col>27</xdr:col>
                    <xdr:colOff>495300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6" name="Check Box 14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32</xdr:row>
                    <xdr:rowOff>9525</xdr:rowOff>
                  </from>
                  <to>
                    <xdr:col>27</xdr:col>
                    <xdr:colOff>495300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7" name="Check Box 14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33</xdr:row>
                    <xdr:rowOff>9525</xdr:rowOff>
                  </from>
                  <to>
                    <xdr:col>27</xdr:col>
                    <xdr:colOff>495300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8" name="Check Box 14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34</xdr:row>
                    <xdr:rowOff>9525</xdr:rowOff>
                  </from>
                  <to>
                    <xdr:col>27</xdr:col>
                    <xdr:colOff>495300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35</xdr:row>
                    <xdr:rowOff>9525</xdr:rowOff>
                  </from>
                  <to>
                    <xdr:col>27</xdr:col>
                    <xdr:colOff>495300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0" name="Check Box 15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36</xdr:row>
                    <xdr:rowOff>9525</xdr:rowOff>
                  </from>
                  <to>
                    <xdr:col>27</xdr:col>
                    <xdr:colOff>495300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1" name="Check Box 15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37</xdr:row>
                    <xdr:rowOff>9525</xdr:rowOff>
                  </from>
                  <to>
                    <xdr:col>27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2" name="Check Box 15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38</xdr:row>
                    <xdr:rowOff>9525</xdr:rowOff>
                  </from>
                  <to>
                    <xdr:col>27</xdr:col>
                    <xdr:colOff>495300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83" name="Check Box 15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39</xdr:row>
                    <xdr:rowOff>9525</xdr:rowOff>
                  </from>
                  <to>
                    <xdr:col>27</xdr:col>
                    <xdr:colOff>495300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4" name="Check Box 16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40</xdr:row>
                    <xdr:rowOff>9525</xdr:rowOff>
                  </from>
                  <to>
                    <xdr:col>27</xdr:col>
                    <xdr:colOff>495300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5" name="Check Box 16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41</xdr:row>
                    <xdr:rowOff>9525</xdr:rowOff>
                  </from>
                  <to>
                    <xdr:col>27</xdr:col>
                    <xdr:colOff>495300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6" name="Check Box 16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42</xdr:row>
                    <xdr:rowOff>9525</xdr:rowOff>
                  </from>
                  <to>
                    <xdr:col>27</xdr:col>
                    <xdr:colOff>495300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7" name="Check Box 16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43</xdr:row>
                    <xdr:rowOff>9525</xdr:rowOff>
                  </from>
                  <to>
                    <xdr:col>27</xdr:col>
                    <xdr:colOff>495300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44</xdr:row>
                    <xdr:rowOff>9525</xdr:rowOff>
                  </from>
                  <to>
                    <xdr:col>27</xdr:col>
                    <xdr:colOff>495300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9" name="Check Box 17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45</xdr:row>
                    <xdr:rowOff>9525</xdr:rowOff>
                  </from>
                  <to>
                    <xdr:col>27</xdr:col>
                    <xdr:colOff>495300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0" name="Check Box 17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46</xdr:row>
                    <xdr:rowOff>9525</xdr:rowOff>
                  </from>
                  <to>
                    <xdr:col>27</xdr:col>
                    <xdr:colOff>495300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1" name="Check Box 173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47</xdr:row>
                    <xdr:rowOff>9525</xdr:rowOff>
                  </from>
                  <to>
                    <xdr:col>27</xdr:col>
                    <xdr:colOff>495300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2" name="Check Box 17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5</xdr:row>
                    <xdr:rowOff>9525</xdr:rowOff>
                  </from>
                  <to>
                    <xdr:col>28</xdr:col>
                    <xdr:colOff>495300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93" name="Check Box 17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6</xdr:row>
                    <xdr:rowOff>9525</xdr:rowOff>
                  </from>
                  <to>
                    <xdr:col>28</xdr:col>
                    <xdr:colOff>495300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94" name="Check Box 17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7</xdr:row>
                    <xdr:rowOff>9525</xdr:rowOff>
                  </from>
                  <to>
                    <xdr:col>28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5" name="Check Box 180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9525</xdr:rowOff>
                  </from>
                  <to>
                    <xdr:col>28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6" name="Check Box 18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9</xdr:row>
                    <xdr:rowOff>9525</xdr:rowOff>
                  </from>
                  <to>
                    <xdr:col>28</xdr:col>
                    <xdr:colOff>495300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97" name="Check Box 18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28</xdr:col>
                    <xdr:colOff>495300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8" name="Check Box 185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11</xdr:row>
                    <xdr:rowOff>9525</xdr:rowOff>
                  </from>
                  <to>
                    <xdr:col>28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99" name="Check Box 187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12</xdr:row>
                    <xdr:rowOff>9525</xdr:rowOff>
                  </from>
                  <to>
                    <xdr:col>28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00" name="Check Box 18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13</xdr:row>
                    <xdr:rowOff>9525</xdr:rowOff>
                  </from>
                  <to>
                    <xdr:col>28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01" name="Check Box 191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14</xdr:row>
                    <xdr:rowOff>9525</xdr:rowOff>
                  </from>
                  <to>
                    <xdr:col>28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02" name="Check Box 193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15</xdr:row>
                    <xdr:rowOff>9525</xdr:rowOff>
                  </from>
                  <to>
                    <xdr:col>28</xdr:col>
                    <xdr:colOff>495300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03" name="Check Box 195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16</xdr:row>
                    <xdr:rowOff>9525</xdr:rowOff>
                  </from>
                  <to>
                    <xdr:col>28</xdr:col>
                    <xdr:colOff>495300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04" name="Check Box 19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17</xdr:row>
                    <xdr:rowOff>9525</xdr:rowOff>
                  </from>
                  <to>
                    <xdr:col>28</xdr:col>
                    <xdr:colOff>495300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05" name="Check Box 19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18</xdr:row>
                    <xdr:rowOff>9525</xdr:rowOff>
                  </from>
                  <to>
                    <xdr:col>28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06" name="Check Box 200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19</xdr:row>
                    <xdr:rowOff>9525</xdr:rowOff>
                  </from>
                  <to>
                    <xdr:col>28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07" name="Check Box 20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20</xdr:row>
                    <xdr:rowOff>9525</xdr:rowOff>
                  </from>
                  <to>
                    <xdr:col>28</xdr:col>
                    <xdr:colOff>495300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8" name="Check Box 20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21</xdr:row>
                    <xdr:rowOff>9525</xdr:rowOff>
                  </from>
                  <to>
                    <xdr:col>28</xdr:col>
                    <xdr:colOff>495300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9" name="Check Box 20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22</xdr:row>
                    <xdr:rowOff>9525</xdr:rowOff>
                  </from>
                  <to>
                    <xdr:col>28</xdr:col>
                    <xdr:colOff>495300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10" name="Check Box 20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23</xdr:row>
                    <xdr:rowOff>9525</xdr:rowOff>
                  </from>
                  <to>
                    <xdr:col>28</xdr:col>
                    <xdr:colOff>495300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24</xdr:row>
                    <xdr:rowOff>9525</xdr:rowOff>
                  </from>
                  <to>
                    <xdr:col>28</xdr:col>
                    <xdr:colOff>495300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25</xdr:row>
                    <xdr:rowOff>9525</xdr:rowOff>
                  </from>
                  <to>
                    <xdr:col>28</xdr:col>
                    <xdr:colOff>495300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3" name="Check Box 213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26</xdr:row>
                    <xdr:rowOff>9525</xdr:rowOff>
                  </from>
                  <to>
                    <xdr:col>28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4" name="Check Box 215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27</xdr:row>
                    <xdr:rowOff>9525</xdr:rowOff>
                  </from>
                  <to>
                    <xdr:col>28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5" name="Check Box 21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28</xdr:row>
                    <xdr:rowOff>9525</xdr:rowOff>
                  </from>
                  <to>
                    <xdr:col>28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6" name="Check Box 21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29</xdr:row>
                    <xdr:rowOff>9525</xdr:rowOff>
                  </from>
                  <to>
                    <xdr:col>28</xdr:col>
                    <xdr:colOff>495300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7" name="Check Box 21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30</xdr:row>
                    <xdr:rowOff>9525</xdr:rowOff>
                  </from>
                  <to>
                    <xdr:col>28</xdr:col>
                    <xdr:colOff>495300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8" name="Check Box 220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31</xdr:row>
                    <xdr:rowOff>9525</xdr:rowOff>
                  </from>
                  <to>
                    <xdr:col>28</xdr:col>
                    <xdr:colOff>495300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9" name="Check Box 22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32</xdr:row>
                    <xdr:rowOff>9525</xdr:rowOff>
                  </from>
                  <to>
                    <xdr:col>28</xdr:col>
                    <xdr:colOff>495300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20" name="Check Box 22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33</xdr:row>
                    <xdr:rowOff>9525</xdr:rowOff>
                  </from>
                  <to>
                    <xdr:col>28</xdr:col>
                    <xdr:colOff>495300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1" name="Check Box 225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34</xdr:row>
                    <xdr:rowOff>9525</xdr:rowOff>
                  </from>
                  <to>
                    <xdr:col>28</xdr:col>
                    <xdr:colOff>495300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2" name="Check Box 22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35</xdr:row>
                    <xdr:rowOff>9525</xdr:rowOff>
                  </from>
                  <to>
                    <xdr:col>28</xdr:col>
                    <xdr:colOff>495300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36</xdr:row>
                    <xdr:rowOff>9525</xdr:rowOff>
                  </from>
                  <to>
                    <xdr:col>28</xdr:col>
                    <xdr:colOff>495300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4" name="Check Box 230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37</xdr:row>
                    <xdr:rowOff>9525</xdr:rowOff>
                  </from>
                  <to>
                    <xdr:col>28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5" name="Check Box 23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38</xdr:row>
                    <xdr:rowOff>9525</xdr:rowOff>
                  </from>
                  <to>
                    <xdr:col>28</xdr:col>
                    <xdr:colOff>495300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6" name="Check Box 23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39</xdr:row>
                    <xdr:rowOff>9525</xdr:rowOff>
                  </from>
                  <to>
                    <xdr:col>28</xdr:col>
                    <xdr:colOff>495300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27" name="Check Box 23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40</xdr:row>
                    <xdr:rowOff>9525</xdr:rowOff>
                  </from>
                  <to>
                    <xdr:col>28</xdr:col>
                    <xdr:colOff>495300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28" name="Check Box 23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41</xdr:row>
                    <xdr:rowOff>9525</xdr:rowOff>
                  </from>
                  <to>
                    <xdr:col>28</xdr:col>
                    <xdr:colOff>495300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29" name="Check Box 23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42</xdr:row>
                    <xdr:rowOff>9525</xdr:rowOff>
                  </from>
                  <to>
                    <xdr:col>28</xdr:col>
                    <xdr:colOff>495300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0" name="Check Box 241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43</xdr:row>
                    <xdr:rowOff>9525</xdr:rowOff>
                  </from>
                  <to>
                    <xdr:col>28</xdr:col>
                    <xdr:colOff>495300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1" name="Check Box 24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44</xdr:row>
                    <xdr:rowOff>9525</xdr:rowOff>
                  </from>
                  <to>
                    <xdr:col>28</xdr:col>
                    <xdr:colOff>495300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32" name="Check Box 24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45</xdr:row>
                    <xdr:rowOff>9525</xdr:rowOff>
                  </from>
                  <to>
                    <xdr:col>28</xdr:col>
                    <xdr:colOff>495300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33" name="Check Box 24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46</xdr:row>
                    <xdr:rowOff>9525</xdr:rowOff>
                  </from>
                  <to>
                    <xdr:col>28</xdr:col>
                    <xdr:colOff>495300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34" name="Check Box 247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47</xdr:row>
                    <xdr:rowOff>9525</xdr:rowOff>
                  </from>
                  <to>
                    <xdr:col>28</xdr:col>
                    <xdr:colOff>495300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35" name="Check Box 24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5</xdr:row>
                    <xdr:rowOff>9525</xdr:rowOff>
                  </from>
                  <to>
                    <xdr:col>29</xdr:col>
                    <xdr:colOff>495300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6" name="Check Box 25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6</xdr:row>
                    <xdr:rowOff>9525</xdr:rowOff>
                  </from>
                  <to>
                    <xdr:col>29</xdr:col>
                    <xdr:colOff>495300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37" name="Check Box 251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7</xdr:row>
                    <xdr:rowOff>9525</xdr:rowOff>
                  </from>
                  <to>
                    <xdr:col>29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8" name="Check Box 25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8</xdr:row>
                    <xdr:rowOff>9525</xdr:rowOff>
                  </from>
                  <to>
                    <xdr:col>29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39" name="Check Box 254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9</xdr:row>
                    <xdr:rowOff>9525</xdr:rowOff>
                  </from>
                  <to>
                    <xdr:col>29</xdr:col>
                    <xdr:colOff>495300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40" name="Check Box 25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10</xdr:row>
                    <xdr:rowOff>9525</xdr:rowOff>
                  </from>
                  <to>
                    <xdr:col>29</xdr:col>
                    <xdr:colOff>495300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41" name="Check Box 25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11</xdr:row>
                    <xdr:rowOff>9525</xdr:rowOff>
                  </from>
                  <to>
                    <xdr:col>29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42" name="Check Box 26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12</xdr:row>
                    <xdr:rowOff>9525</xdr:rowOff>
                  </from>
                  <to>
                    <xdr:col>29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43" name="Check Box 262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13</xdr:row>
                    <xdr:rowOff>9525</xdr:rowOff>
                  </from>
                  <to>
                    <xdr:col>29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44" name="Check Box 26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14</xdr:row>
                    <xdr:rowOff>9525</xdr:rowOff>
                  </from>
                  <to>
                    <xdr:col>29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45" name="Check Box 265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15</xdr:row>
                    <xdr:rowOff>9525</xdr:rowOff>
                  </from>
                  <to>
                    <xdr:col>29</xdr:col>
                    <xdr:colOff>495300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46" name="Check Box 26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16</xdr:row>
                    <xdr:rowOff>9525</xdr:rowOff>
                  </from>
                  <to>
                    <xdr:col>29</xdr:col>
                    <xdr:colOff>495300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47" name="Check Box 267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17</xdr:row>
                    <xdr:rowOff>9525</xdr:rowOff>
                  </from>
                  <to>
                    <xdr:col>29</xdr:col>
                    <xdr:colOff>495300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48" name="Check Box 269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18</xdr:row>
                    <xdr:rowOff>9525</xdr:rowOff>
                  </from>
                  <to>
                    <xdr:col>29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9" name="Check Box 27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19</xdr:row>
                    <xdr:rowOff>9525</xdr:rowOff>
                  </from>
                  <to>
                    <xdr:col>29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50" name="Check Box 272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20</xdr:row>
                    <xdr:rowOff>9525</xdr:rowOff>
                  </from>
                  <to>
                    <xdr:col>29</xdr:col>
                    <xdr:colOff>495300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51" name="Check Box 27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21</xdr:row>
                    <xdr:rowOff>9525</xdr:rowOff>
                  </from>
                  <to>
                    <xdr:col>29</xdr:col>
                    <xdr:colOff>495300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52" name="Check Box 275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22</xdr:row>
                    <xdr:rowOff>9525</xdr:rowOff>
                  </from>
                  <to>
                    <xdr:col>29</xdr:col>
                    <xdr:colOff>495300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53" name="Check Box 27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23</xdr:row>
                    <xdr:rowOff>9525</xdr:rowOff>
                  </from>
                  <to>
                    <xdr:col>29</xdr:col>
                    <xdr:colOff>495300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54" name="Check Box 27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24</xdr:row>
                    <xdr:rowOff>9525</xdr:rowOff>
                  </from>
                  <to>
                    <xdr:col>29</xdr:col>
                    <xdr:colOff>495300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55" name="Check Box 279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25</xdr:row>
                    <xdr:rowOff>9525</xdr:rowOff>
                  </from>
                  <to>
                    <xdr:col>29</xdr:col>
                    <xdr:colOff>495300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6" name="Check Box 28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26</xdr:row>
                    <xdr:rowOff>9525</xdr:rowOff>
                  </from>
                  <to>
                    <xdr:col>29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7" name="Check Box 281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27</xdr:row>
                    <xdr:rowOff>9525</xdr:rowOff>
                  </from>
                  <to>
                    <xdr:col>29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8" name="Check Box 282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28</xdr:row>
                    <xdr:rowOff>9525</xdr:rowOff>
                  </from>
                  <to>
                    <xdr:col>29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9" name="Check Box 284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29</xdr:row>
                    <xdr:rowOff>9525</xdr:rowOff>
                  </from>
                  <to>
                    <xdr:col>29</xdr:col>
                    <xdr:colOff>495300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60" name="Check Box 28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30</xdr:row>
                    <xdr:rowOff>9525</xdr:rowOff>
                  </from>
                  <to>
                    <xdr:col>29</xdr:col>
                    <xdr:colOff>495300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61" name="Check Box 287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31</xdr:row>
                    <xdr:rowOff>9525</xdr:rowOff>
                  </from>
                  <to>
                    <xdr:col>29</xdr:col>
                    <xdr:colOff>495300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62" name="Check Box 28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32</xdr:row>
                    <xdr:rowOff>9525</xdr:rowOff>
                  </from>
                  <to>
                    <xdr:col>29</xdr:col>
                    <xdr:colOff>495300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63" name="Check Box 289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33</xdr:row>
                    <xdr:rowOff>9525</xdr:rowOff>
                  </from>
                  <to>
                    <xdr:col>29</xdr:col>
                    <xdr:colOff>495300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64" name="Check Box 291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34</xdr:row>
                    <xdr:rowOff>9525</xdr:rowOff>
                  </from>
                  <to>
                    <xdr:col>29</xdr:col>
                    <xdr:colOff>495300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5" name="Check Box 29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35</xdr:row>
                    <xdr:rowOff>9525</xdr:rowOff>
                  </from>
                  <to>
                    <xdr:col>29</xdr:col>
                    <xdr:colOff>495300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66" name="Check Box 295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36</xdr:row>
                    <xdr:rowOff>9525</xdr:rowOff>
                  </from>
                  <to>
                    <xdr:col>29</xdr:col>
                    <xdr:colOff>495300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67" name="Check Box 29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37</xdr:row>
                    <xdr:rowOff>9525</xdr:rowOff>
                  </from>
                  <to>
                    <xdr:col>29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68" name="Check Box 29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38</xdr:row>
                    <xdr:rowOff>9525</xdr:rowOff>
                  </from>
                  <to>
                    <xdr:col>29</xdr:col>
                    <xdr:colOff>495300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69" name="Check Box 30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39</xdr:row>
                    <xdr:rowOff>9525</xdr:rowOff>
                  </from>
                  <to>
                    <xdr:col>29</xdr:col>
                    <xdr:colOff>495300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70" name="Check Box 302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40</xdr:row>
                    <xdr:rowOff>9525</xdr:rowOff>
                  </from>
                  <to>
                    <xdr:col>29</xdr:col>
                    <xdr:colOff>495300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71" name="Check Box 30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41</xdr:row>
                    <xdr:rowOff>9525</xdr:rowOff>
                  </from>
                  <to>
                    <xdr:col>29</xdr:col>
                    <xdr:colOff>495300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72" name="Check Box 304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42</xdr:row>
                    <xdr:rowOff>9525</xdr:rowOff>
                  </from>
                  <to>
                    <xdr:col>29</xdr:col>
                    <xdr:colOff>495300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73" name="Check Box 30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43</xdr:row>
                    <xdr:rowOff>9525</xdr:rowOff>
                  </from>
                  <to>
                    <xdr:col>29</xdr:col>
                    <xdr:colOff>495300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74" name="Check Box 30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44</xdr:row>
                    <xdr:rowOff>9525</xdr:rowOff>
                  </from>
                  <to>
                    <xdr:col>29</xdr:col>
                    <xdr:colOff>495300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75" name="Check Box 31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45</xdr:row>
                    <xdr:rowOff>9525</xdr:rowOff>
                  </from>
                  <to>
                    <xdr:col>29</xdr:col>
                    <xdr:colOff>495300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76" name="Check Box 311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46</xdr:row>
                    <xdr:rowOff>9525</xdr:rowOff>
                  </from>
                  <to>
                    <xdr:col>29</xdr:col>
                    <xdr:colOff>495300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77" name="Check Box 31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47</xdr:row>
                    <xdr:rowOff>9525</xdr:rowOff>
                  </from>
                  <to>
                    <xdr:col>29</xdr:col>
                    <xdr:colOff>495300</xdr:colOff>
                    <xdr:row>47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002060"/>
  </sheetPr>
  <dimension ref="A1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173.5703125" customWidth="1"/>
  </cols>
  <sheetData>
    <row r="1" ht="366" customHeight="1" x14ac:dyDescent="0.25"/>
  </sheetData>
  <sheetProtection algorithmName="SHA-512" hashValue="yQMwSpVS5XHW8jdTzk1UL62SfmDLghKhWUKZs7yRJeK/VvuOeRYY54MACrQQjVogJwiiKvdUz0iqm9Gc67YPew==" saltValue="gxuvz9oqTTVfl+wqbNUIxg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&amp;C&amp;F / &amp;A</oddHeader>
    <oddFooter>&amp;Chttp://musiksaitenrechner.de/saitensaetze/harfe.html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002060"/>
  </sheetPr>
  <dimension ref="A1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175.28515625" customWidth="1"/>
  </cols>
  <sheetData>
    <row r="1" ht="370.5" customHeight="1" x14ac:dyDescent="0.25"/>
  </sheetData>
  <sheetProtection algorithmName="SHA-512" hashValue="6iPfgJHqbl+ud4LO5ymrfsqn703SlNRQA8vNbpAVT1GBYA+l1c90019czA2lR1rVXkRt4Ynssi3A7wJFkp3iLA==" saltValue="JjKMx5LWw3PdCZdstFfozQ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&amp;C&amp;F / &amp;A</oddHeader>
    <oddFooter>&amp;Chttp://musiksaitenrechner.de/saitensaetze/harfe.html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FF0000"/>
    <pageSetUpPr fitToPage="1"/>
  </sheetPr>
  <dimension ref="A1:AK52"/>
  <sheetViews>
    <sheetView zoomScale="90" zoomScaleNormal="90" workbookViewId="0">
      <pane xSplit="5" ySplit="5" topLeftCell="F6" activePane="bottomRight" state="frozen"/>
      <selection activeCell="J11" sqref="J11"/>
      <selection pane="topRight" activeCell="J11" sqref="J11"/>
      <selection pane="bottomLeft" activeCell="J11" sqref="J11"/>
      <selection pane="bottomRight" activeCell="O11" sqref="O11"/>
    </sheetView>
  </sheetViews>
  <sheetFormatPr baseColWidth="10" defaultColWidth="11.42578125" defaultRowHeight="14.25" x14ac:dyDescent="0.2"/>
  <cols>
    <col min="1" max="1" width="3.5703125" style="86" bestFit="1" customWidth="1"/>
    <col min="2" max="2" width="3.42578125" style="30" bestFit="1" customWidth="1"/>
    <col min="3" max="3" width="5" style="30" bestFit="1" customWidth="1"/>
    <col min="4" max="4" width="3.85546875" style="30" bestFit="1" customWidth="1"/>
    <col min="5" max="5" width="2.7109375" style="3" bestFit="1" customWidth="1"/>
    <col min="6" max="6" width="6.5703125" style="85" customWidth="1"/>
    <col min="7" max="7" width="8.7109375" style="85" bestFit="1" customWidth="1"/>
    <col min="8" max="8" width="9.28515625" style="85" bestFit="1" customWidth="1"/>
    <col min="9" max="9" width="1.42578125" style="91" customWidth="1"/>
    <col min="10" max="10" width="8.140625" style="85" customWidth="1"/>
    <col min="11" max="11" width="10.140625" style="85" customWidth="1"/>
    <col min="12" max="12" width="1.42578125" style="91" customWidth="1"/>
    <col min="13" max="13" width="8.5703125" style="91" customWidth="1"/>
    <col min="14" max="14" width="1.42578125" style="91" customWidth="1"/>
    <col min="15" max="15" width="7.140625" style="85" customWidth="1"/>
    <col min="16" max="16" width="8.85546875" style="85" customWidth="1"/>
    <col min="17" max="17" width="1.42578125" style="91" customWidth="1"/>
    <col min="18" max="18" width="16.28515625" style="85" customWidth="1"/>
    <col min="19" max="19" width="21.7109375" style="85" customWidth="1"/>
    <col min="20" max="20" width="6.5703125" style="85" customWidth="1"/>
    <col min="21" max="21" width="10.42578125" style="85" customWidth="1"/>
    <col min="22" max="22" width="1.42578125" style="91" hidden="1" customWidth="1"/>
    <col min="23" max="23" width="11.42578125" style="226" hidden="1" customWidth="1"/>
    <col min="24" max="27" width="11.42578125" style="227" hidden="1" customWidth="1"/>
    <col min="28" max="28" width="10.7109375" style="227" hidden="1" customWidth="1"/>
    <col min="29" max="29" width="11.42578125" style="227" hidden="1" customWidth="1"/>
    <col min="30" max="30" width="1.42578125" style="85" customWidth="1"/>
    <col min="31" max="31" width="8.5703125" style="227" customWidth="1"/>
    <col min="32" max="32" width="8.5703125" style="85" customWidth="1"/>
    <col min="33" max="33" width="8.5703125" style="227" customWidth="1"/>
    <col min="34" max="34" width="9.42578125" style="227" bestFit="1" customWidth="1"/>
    <col min="35" max="35" width="1.42578125" style="91" customWidth="1"/>
    <col min="36" max="36" width="12" style="85" bestFit="1" customWidth="1"/>
    <col min="37" max="37" width="11.42578125" style="91"/>
    <col min="38" max="16384" width="11.42578125" style="85"/>
  </cols>
  <sheetData>
    <row r="1" spans="1:36" ht="18.75" customHeight="1" thickTop="1" x14ac:dyDescent="0.25">
      <c r="A1" s="528" t="s">
        <v>123</v>
      </c>
      <c r="B1" s="529"/>
      <c r="C1" s="529"/>
      <c r="D1" s="529"/>
      <c r="E1" s="529"/>
      <c r="F1" s="529"/>
      <c r="G1" s="530"/>
      <c r="H1" s="543" t="s">
        <v>160</v>
      </c>
      <c r="I1" s="544"/>
      <c r="J1" s="544"/>
      <c r="K1" s="545"/>
      <c r="L1" s="211"/>
      <c r="M1"/>
      <c r="N1" s="211"/>
      <c r="O1" s="562" t="s">
        <v>135</v>
      </c>
      <c r="P1" s="563"/>
      <c r="Q1" s="563"/>
      <c r="R1" s="563"/>
      <c r="S1" s="563"/>
      <c r="T1" s="563"/>
      <c r="U1" s="564"/>
      <c r="W1" s="568" t="s">
        <v>138</v>
      </c>
      <c r="X1" s="569"/>
      <c r="Y1" s="569"/>
      <c r="Z1" s="569"/>
      <c r="AA1" s="569"/>
      <c r="AB1" s="569"/>
      <c r="AC1" s="570"/>
      <c r="AE1" s="556" t="s">
        <v>145</v>
      </c>
      <c r="AF1" s="557"/>
      <c r="AG1" s="557"/>
      <c r="AH1" s="558"/>
      <c r="AJ1" s="345" t="s">
        <v>156</v>
      </c>
    </row>
    <row r="2" spans="1:36" ht="15" customHeight="1" thickBot="1" x14ac:dyDescent="0.25">
      <c r="A2" s="536" t="s">
        <v>190</v>
      </c>
      <c r="B2" s="537"/>
      <c r="C2" s="537"/>
      <c r="D2" s="537"/>
      <c r="E2" s="537"/>
      <c r="F2" s="526" t="str">
        <f>Saitenrechner!J2</f>
        <v>Version 1,35 C</v>
      </c>
      <c r="G2" s="527"/>
      <c r="H2" s="546" t="s">
        <v>159</v>
      </c>
      <c r="I2" s="547"/>
      <c r="J2" s="547"/>
      <c r="K2" s="548"/>
      <c r="L2" s="211"/>
      <c r="M2" s="330"/>
      <c r="N2" s="211"/>
      <c r="O2" s="565"/>
      <c r="P2" s="566"/>
      <c r="Q2" s="566"/>
      <c r="R2" s="566"/>
      <c r="S2" s="566"/>
      <c r="T2" s="566"/>
      <c r="U2" s="567"/>
      <c r="W2" s="571" t="s">
        <v>114</v>
      </c>
      <c r="X2" s="572"/>
      <c r="Y2" s="572"/>
      <c r="Z2" s="572"/>
      <c r="AA2" s="572"/>
      <c r="AB2" s="572"/>
      <c r="AC2" s="573"/>
      <c r="AE2" s="559" t="s">
        <v>146</v>
      </c>
      <c r="AF2" s="560"/>
      <c r="AG2" s="560"/>
      <c r="AH2" s="561"/>
      <c r="AJ2" s="344" t="s">
        <v>154</v>
      </c>
    </row>
    <row r="3" spans="1:36" s="91" customFormat="1" ht="7.5" customHeight="1" thickTop="1" thickBot="1" x14ac:dyDescent="0.25">
      <c r="W3" s="229"/>
      <c r="X3" s="230"/>
      <c r="Y3" s="230"/>
      <c r="Z3" s="230"/>
      <c r="AA3" s="230"/>
      <c r="AB3" s="230"/>
      <c r="AC3" s="230"/>
      <c r="AE3" s="230"/>
      <c r="AG3" s="230"/>
      <c r="AH3" s="230"/>
    </row>
    <row r="4" spans="1:36" ht="17.25" thickTop="1" x14ac:dyDescent="0.3">
      <c r="A4" s="148"/>
      <c r="B4" s="149" t="s">
        <v>49</v>
      </c>
      <c r="C4" s="538" t="s">
        <v>64</v>
      </c>
      <c r="D4" s="539"/>
      <c r="E4" s="540"/>
      <c r="F4" s="150" t="s">
        <v>0</v>
      </c>
      <c r="G4" s="151" t="s">
        <v>48</v>
      </c>
      <c r="H4" s="152" t="s">
        <v>50</v>
      </c>
      <c r="I4" s="153"/>
      <c r="J4" s="541" t="s">
        <v>128</v>
      </c>
      <c r="K4" s="542"/>
      <c r="O4" s="534" t="s">
        <v>125</v>
      </c>
      <c r="P4" s="535"/>
      <c r="Q4" s="314"/>
      <c r="R4" s="315" t="s">
        <v>129</v>
      </c>
      <c r="S4" s="316" t="s">
        <v>130</v>
      </c>
      <c r="T4" s="316" t="s">
        <v>131</v>
      </c>
      <c r="U4" s="317" t="s">
        <v>132</v>
      </c>
      <c r="W4" s="233" t="s">
        <v>48</v>
      </c>
      <c r="X4" s="234" t="s">
        <v>0</v>
      </c>
      <c r="Y4" s="234" t="s">
        <v>136</v>
      </c>
      <c r="Z4" s="234" t="s">
        <v>140</v>
      </c>
      <c r="AA4" s="234" t="s">
        <v>50</v>
      </c>
      <c r="AB4" s="234" t="s">
        <v>143</v>
      </c>
      <c r="AC4" s="235"/>
      <c r="AE4" s="313" t="s">
        <v>50</v>
      </c>
      <c r="AF4" s="313" t="s">
        <v>147</v>
      </c>
      <c r="AG4" s="313" t="s">
        <v>141</v>
      </c>
      <c r="AH4" s="313" t="s">
        <v>143</v>
      </c>
      <c r="AJ4" s="313" t="s">
        <v>155</v>
      </c>
    </row>
    <row r="5" spans="1:36" ht="17.25" thickBot="1" x14ac:dyDescent="0.35">
      <c r="A5" s="154"/>
      <c r="B5" s="155"/>
      <c r="C5" s="156" t="s">
        <v>65</v>
      </c>
      <c r="D5" s="552" t="s">
        <v>63</v>
      </c>
      <c r="E5" s="553"/>
      <c r="F5" s="157" t="s">
        <v>54</v>
      </c>
      <c r="G5" s="158" t="s">
        <v>2</v>
      </c>
      <c r="H5" s="159" t="s">
        <v>1</v>
      </c>
      <c r="I5" s="153"/>
      <c r="J5" s="160" t="s">
        <v>2</v>
      </c>
      <c r="K5" s="161" t="s">
        <v>124</v>
      </c>
      <c r="O5" s="318" t="s">
        <v>2</v>
      </c>
      <c r="P5" s="319" t="s">
        <v>124</v>
      </c>
      <c r="Q5" s="314"/>
      <c r="R5" s="320"/>
      <c r="S5" s="321"/>
      <c r="T5" s="322" t="s">
        <v>133</v>
      </c>
      <c r="U5" s="323" t="s">
        <v>134</v>
      </c>
      <c r="V5" s="314"/>
      <c r="W5" s="324" t="s">
        <v>133</v>
      </c>
      <c r="X5" s="325" t="s">
        <v>54</v>
      </c>
      <c r="Y5" s="325" t="s">
        <v>139</v>
      </c>
      <c r="Z5" s="325" t="s">
        <v>137</v>
      </c>
      <c r="AA5" s="325" t="s">
        <v>1</v>
      </c>
      <c r="AB5" s="325" t="s">
        <v>139</v>
      </c>
      <c r="AC5" s="326"/>
      <c r="AD5" s="327"/>
      <c r="AE5" s="328" t="s">
        <v>1</v>
      </c>
      <c r="AF5" s="329" t="s">
        <v>148</v>
      </c>
      <c r="AG5" s="328" t="s">
        <v>142</v>
      </c>
      <c r="AH5" s="328" t="s">
        <v>144</v>
      </c>
      <c r="AI5" s="314"/>
      <c r="AJ5" s="328" t="s">
        <v>2</v>
      </c>
    </row>
    <row r="6" spans="1:36" ht="15" thickTop="1" x14ac:dyDescent="0.2">
      <c r="A6" s="554" t="s">
        <v>62</v>
      </c>
      <c r="B6" s="162" t="s">
        <v>20</v>
      </c>
      <c r="C6" s="163" t="s">
        <v>108</v>
      </c>
      <c r="D6" s="164" t="str">
        <f>Saitenrechner!F6</f>
        <v>c</v>
      </c>
      <c r="E6" s="165" t="s">
        <v>47</v>
      </c>
      <c r="F6" s="166">
        <f>Saitenrechner!J6</f>
        <v>2093.0045224047799</v>
      </c>
      <c r="G6" s="167">
        <f>Saitenrechner!K6</f>
        <v>0</v>
      </c>
      <c r="H6" s="168" t="str">
        <f>Saitenrechner!L6</f>
        <v/>
      </c>
      <c r="I6" s="153"/>
      <c r="J6" s="169" t="str">
        <f>IF(Saitenrechner!AF6=TRUE,Saitenrechner!AA6,IF(Saitenrechner!AG6=TRUE,Saitenrechner!AB6,IF(Saitenrechner!AH6=TRUE,Saitenrechner!AC6,IF(Saitenrechner!AI6=TRUE,Saitenrechner!AD6,""))))</f>
        <v/>
      </c>
      <c r="K6" s="170" t="str">
        <f>IF(Saitenrechner!AF6=TRUE,Saitenrechner!$AA$5,IF(Saitenrechner!AG6=TRUE,Saitenrechner!$AB$5,IF(Saitenrechner!AH6=TRUE,Saitenrechner!$AC$5,IF(Saitenrechner!AI6=TRUE,Saitenrechner!$AD$5,""))))</f>
        <v/>
      </c>
      <c r="O6" s="340"/>
      <c r="P6" s="355" t="str">
        <f t="shared" ref="P6:P10" si="0">K6</f>
        <v/>
      </c>
      <c r="R6" s="285"/>
      <c r="S6" s="286"/>
      <c r="T6" s="366"/>
      <c r="U6" s="387"/>
      <c r="W6" s="238">
        <f>G6/1000</f>
        <v>0</v>
      </c>
      <c r="X6" s="239">
        <f t="shared" ref="X6:X10" si="1">ROUND(F6,4)</f>
        <v>2093.0045</v>
      </c>
      <c r="Y6" s="441">
        <f>IF(P6="Darm",Saitenrechner!$AA$2,(IF(P6="Bronze",Saitenrechner!$AB$2,(IF(P6="Messing",Saitenrechner!$AC$2,(IF(P6="Stahl",Saitenrechner!$AD$2,0)))))))</f>
        <v>0</v>
      </c>
      <c r="Z6" s="240">
        <f t="shared" ref="Z6:Z10" si="2">O6/2/1000</f>
        <v>0</v>
      </c>
      <c r="AA6" s="240">
        <f t="shared" ref="AA6:AA48" si="3">(4*W6*W6*X6*X6*Y6*3.14*Z6*Z6)/9.81</f>
        <v>0</v>
      </c>
      <c r="AB6" s="443">
        <f>IF(P6="Darm",Saitenrechner!$AU$2,(IF(P6="Bronze",Saitenrechner!$AV$2,(IF(P6="Messing",Saitenrechner!$AW$2,(IF(P6="Stahl",Saitenrechner!$AX$2,0)))))))</f>
        <v>0</v>
      </c>
      <c r="AC6" s="241"/>
      <c r="AE6" s="295" t="str">
        <f t="shared" ref="AE6:AE10" si="4">IF(AA6&gt;=1,ROUND(AA6,3),"")</f>
        <v/>
      </c>
      <c r="AF6" s="295" t="str">
        <f t="shared" ref="AF6:AF10" si="5">IF(O6&gt;=0.01,AE6/(G6/1000),"")</f>
        <v/>
      </c>
      <c r="AG6" s="296" t="str">
        <f t="shared" ref="AG6:AG48" si="6">IF(O6&gt;=0.01,(AA6*9.81*4)/(O6*O6*3.142),"")</f>
        <v/>
      </c>
      <c r="AH6" s="297" t="str">
        <f t="shared" ref="AH6:AH48" si="7">IF(O6&gt;=0.01,AG6/AB6,"")</f>
        <v/>
      </c>
      <c r="AJ6" s="296" t="str">
        <f t="shared" ref="AJ6:AJ14" si="8">IF(O6&gt;0.01,G6/17.817,"")</f>
        <v/>
      </c>
    </row>
    <row r="7" spans="1:36" x14ac:dyDescent="0.2">
      <c r="A7" s="554"/>
      <c r="B7" s="171">
        <v>0</v>
      </c>
      <c r="C7" s="171" t="s">
        <v>107</v>
      </c>
      <c r="D7" s="172" t="str">
        <f>Saitenrechner!F7</f>
        <v>b</v>
      </c>
      <c r="E7" s="173" t="s">
        <v>44</v>
      </c>
      <c r="F7" s="174">
        <f>Saitenrechner!J7</f>
        <v>1864.6550460723499</v>
      </c>
      <c r="G7" s="175">
        <f>Saitenrechner!K7</f>
        <v>0</v>
      </c>
      <c r="H7" s="176" t="str">
        <f>Saitenrechner!L7</f>
        <v/>
      </c>
      <c r="I7" s="153"/>
      <c r="J7" s="177" t="str">
        <f>IF(Saitenrechner!AF7=TRUE,Saitenrechner!AA7,IF(Saitenrechner!AG7=TRUE,Saitenrechner!AB7,IF(Saitenrechner!AH7=TRUE,Saitenrechner!AC7,IF(Saitenrechner!AI7=TRUE,Saitenrechner!AD7,""))))</f>
        <v/>
      </c>
      <c r="K7" s="178" t="str">
        <f>IF(Saitenrechner!AF7=TRUE,Saitenrechner!$AA$5,IF(Saitenrechner!AG7=TRUE,Saitenrechner!$AB$5,IF(Saitenrechner!AH7=TRUE,Saitenrechner!$AC$5,IF(Saitenrechner!AI7=TRUE,Saitenrechner!$AD$5,""))))</f>
        <v/>
      </c>
      <c r="O7" s="284"/>
      <c r="P7" s="349" t="str">
        <f t="shared" si="0"/>
        <v/>
      </c>
      <c r="R7" s="287"/>
      <c r="S7" s="288"/>
      <c r="T7" s="367"/>
      <c r="U7" s="388"/>
      <c r="W7" s="228">
        <f t="shared" ref="W7:W10" si="9">G7/1000</f>
        <v>0</v>
      </c>
      <c r="X7" s="232">
        <f t="shared" si="1"/>
        <v>1864.655</v>
      </c>
      <c r="Y7" s="442">
        <f>IF(P7="Darm",Saitenrechner!$AA$2,(IF(P7="Bronze",Saitenrechner!$AB$2,(IF(P7="Messing",Saitenrechner!$AC$2,(IF(P7="Stahl",Saitenrechner!$AD$2,0)))))))</f>
        <v>0</v>
      </c>
      <c r="Z7" s="236">
        <f t="shared" si="2"/>
        <v>0</v>
      </c>
      <c r="AA7" s="236">
        <f t="shared" si="3"/>
        <v>0</v>
      </c>
      <c r="AB7" s="444">
        <f>IF(P7="Darm",Saitenrechner!$AU$2,(IF(P7="Bronze",Saitenrechner!$AV$2,(IF(P7="Messing",Saitenrechner!$AW$2,(IF(P7="Stahl",Saitenrechner!$AX$2,0)))))))</f>
        <v>0</v>
      </c>
      <c r="AC7" s="231"/>
      <c r="AE7" s="237" t="str">
        <f t="shared" si="4"/>
        <v/>
      </c>
      <c r="AF7" s="237" t="str">
        <f t="shared" si="5"/>
        <v/>
      </c>
      <c r="AG7" s="257" t="str">
        <f t="shared" si="6"/>
        <v/>
      </c>
      <c r="AH7" s="258" t="str">
        <f t="shared" si="7"/>
        <v/>
      </c>
      <c r="AJ7" s="257" t="str">
        <f t="shared" si="8"/>
        <v/>
      </c>
    </row>
    <row r="8" spans="1:36" x14ac:dyDescent="0.2">
      <c r="A8" s="554"/>
      <c r="B8" s="171">
        <v>1</v>
      </c>
      <c r="C8" s="171" t="s">
        <v>106</v>
      </c>
      <c r="D8" s="172" t="str">
        <f>Saitenrechner!F8</f>
        <v>as</v>
      </c>
      <c r="E8" s="173" t="s">
        <v>44</v>
      </c>
      <c r="F8" s="174">
        <f>Saitenrechner!J8</f>
        <v>1661.2187903197801</v>
      </c>
      <c r="G8" s="175">
        <f>Saitenrechner!K8</f>
        <v>0</v>
      </c>
      <c r="H8" s="176" t="str">
        <f>Saitenrechner!L8</f>
        <v/>
      </c>
      <c r="I8" s="153"/>
      <c r="J8" s="177" t="str">
        <f>IF(Saitenrechner!AF8=TRUE,Saitenrechner!AA8,IF(Saitenrechner!AG8=TRUE,Saitenrechner!AB8,IF(Saitenrechner!AH8=TRUE,Saitenrechner!AC8,IF(Saitenrechner!AI8=TRUE,Saitenrechner!AD8,""))))</f>
        <v/>
      </c>
      <c r="K8" s="178" t="str">
        <f>IF(Saitenrechner!AF8=TRUE,Saitenrechner!$AA$5,IF(Saitenrechner!AG8=TRUE,Saitenrechner!$AB$5,IF(Saitenrechner!AH8=TRUE,Saitenrechner!$AC$5,IF(Saitenrechner!AI8=TRUE,Saitenrechner!$AD$5,""))))</f>
        <v/>
      </c>
      <c r="O8" s="284"/>
      <c r="P8" s="349" t="str">
        <f t="shared" si="0"/>
        <v/>
      </c>
      <c r="R8" s="287"/>
      <c r="S8" s="288"/>
      <c r="T8" s="367"/>
      <c r="U8" s="388"/>
      <c r="W8" s="228">
        <f t="shared" si="9"/>
        <v>0</v>
      </c>
      <c r="X8" s="232">
        <f t="shared" si="1"/>
        <v>1661.2188000000001</v>
      </c>
      <c r="Y8" s="442">
        <f>IF(P8="Darm",Saitenrechner!$AA$2,(IF(P8="Bronze",Saitenrechner!$AB$2,(IF(P8="Messing",Saitenrechner!$AC$2,(IF(P8="Stahl",Saitenrechner!$AD$2,0)))))))</f>
        <v>0</v>
      </c>
      <c r="Z8" s="236">
        <f t="shared" si="2"/>
        <v>0</v>
      </c>
      <c r="AA8" s="236">
        <f t="shared" si="3"/>
        <v>0</v>
      </c>
      <c r="AB8" s="444">
        <f>IF(P8="Darm",Saitenrechner!$AU$2,(IF(P8="Bronze",Saitenrechner!$AV$2,(IF(P8="Messing",Saitenrechner!$AW$2,(IF(P8="Stahl",Saitenrechner!$AX$2,0)))))))</f>
        <v>0</v>
      </c>
      <c r="AC8" s="231"/>
      <c r="AE8" s="237" t="str">
        <f t="shared" si="4"/>
        <v/>
      </c>
      <c r="AF8" s="237" t="str">
        <f t="shared" si="5"/>
        <v/>
      </c>
      <c r="AG8" s="257" t="str">
        <f t="shared" si="6"/>
        <v/>
      </c>
      <c r="AH8" s="258" t="str">
        <f t="shared" si="7"/>
        <v/>
      </c>
      <c r="AJ8" s="257" t="str">
        <f t="shared" si="8"/>
        <v/>
      </c>
    </row>
    <row r="9" spans="1:36" x14ac:dyDescent="0.2">
      <c r="A9" s="554"/>
      <c r="B9" s="179">
        <v>2</v>
      </c>
      <c r="C9" s="179" t="s">
        <v>105</v>
      </c>
      <c r="D9" s="172" t="str">
        <f>Saitenrechner!F9</f>
        <v>g</v>
      </c>
      <c r="E9" s="173" t="s">
        <v>44</v>
      </c>
      <c r="F9" s="174">
        <f>Saitenrechner!J9</f>
        <v>1567.98174392699</v>
      </c>
      <c r="G9" s="175">
        <f>Saitenrechner!K9</f>
        <v>0</v>
      </c>
      <c r="H9" s="176" t="str">
        <f>Saitenrechner!L9</f>
        <v/>
      </c>
      <c r="I9" s="153"/>
      <c r="J9" s="177" t="str">
        <f>IF(Saitenrechner!AF9=TRUE,Saitenrechner!AA9,IF(Saitenrechner!AG9=TRUE,Saitenrechner!AB9,IF(Saitenrechner!AH9=TRUE,Saitenrechner!AC9,IF(Saitenrechner!AI9=TRUE,Saitenrechner!AD9,""))))</f>
        <v/>
      </c>
      <c r="K9" s="178" t="str">
        <f>IF(Saitenrechner!AF9=TRUE,Saitenrechner!$AA$5,IF(Saitenrechner!AG9=TRUE,Saitenrechner!$AB$5,IF(Saitenrechner!AH9=TRUE,Saitenrechner!$AC$5,IF(Saitenrechner!AI9=TRUE,Saitenrechner!$AD$5,""))))</f>
        <v/>
      </c>
      <c r="O9" s="284"/>
      <c r="P9" s="349" t="str">
        <f t="shared" si="0"/>
        <v/>
      </c>
      <c r="R9" s="287"/>
      <c r="S9" s="288"/>
      <c r="T9" s="367"/>
      <c r="U9" s="388"/>
      <c r="W9" s="228">
        <f t="shared" si="9"/>
        <v>0</v>
      </c>
      <c r="X9" s="232">
        <f t="shared" si="1"/>
        <v>1567.9817</v>
      </c>
      <c r="Y9" s="442">
        <f>IF(P9="Darm",Saitenrechner!$AA$2,(IF(P9="Bronze",Saitenrechner!$AB$2,(IF(P9="Messing",Saitenrechner!$AC$2,(IF(P9="Stahl",Saitenrechner!$AD$2,0)))))))</f>
        <v>0</v>
      </c>
      <c r="Z9" s="236">
        <f t="shared" si="2"/>
        <v>0</v>
      </c>
      <c r="AA9" s="236">
        <f t="shared" si="3"/>
        <v>0</v>
      </c>
      <c r="AB9" s="444">
        <f>IF(P9="Darm",Saitenrechner!$AU$2,(IF(P9="Bronze",Saitenrechner!$AV$2,(IF(P9="Messing",Saitenrechner!$AW$2,(IF(P9="Stahl",Saitenrechner!$AX$2,0)))))))</f>
        <v>0</v>
      </c>
      <c r="AC9" s="231"/>
      <c r="AE9" s="237" t="str">
        <f t="shared" si="4"/>
        <v/>
      </c>
      <c r="AF9" s="237" t="str">
        <f t="shared" si="5"/>
        <v/>
      </c>
      <c r="AG9" s="257" t="str">
        <f t="shared" si="6"/>
        <v/>
      </c>
      <c r="AH9" s="258" t="str">
        <f t="shared" si="7"/>
        <v/>
      </c>
      <c r="AJ9" s="257" t="str">
        <f t="shared" si="8"/>
        <v/>
      </c>
    </row>
    <row r="10" spans="1:36" ht="15" thickBot="1" x14ac:dyDescent="0.25">
      <c r="A10" s="555"/>
      <c r="B10" s="180">
        <v>3</v>
      </c>
      <c r="C10" s="180" t="s">
        <v>104</v>
      </c>
      <c r="D10" s="181" t="str">
        <f>Saitenrechner!F10</f>
        <v>f</v>
      </c>
      <c r="E10" s="182" t="s">
        <v>44</v>
      </c>
      <c r="F10" s="183">
        <f>Saitenrechner!J10</f>
        <v>1396.9129257320101</v>
      </c>
      <c r="G10" s="184">
        <f>Saitenrechner!K10</f>
        <v>0</v>
      </c>
      <c r="H10" s="185" t="str">
        <f>Saitenrechner!L10</f>
        <v/>
      </c>
      <c r="I10" s="153"/>
      <c r="J10" s="186" t="str">
        <f>IF(Saitenrechner!AF10=TRUE,Saitenrechner!AA10,IF(Saitenrechner!AG10=TRUE,Saitenrechner!AB10,IF(Saitenrechner!AH10=TRUE,Saitenrechner!AC10,IF(Saitenrechner!AI10=TRUE,Saitenrechner!AD10,""))))</f>
        <v/>
      </c>
      <c r="K10" s="187" t="str">
        <f>IF(Saitenrechner!AF10=TRUE,Saitenrechner!$AA$5,IF(Saitenrechner!AG10=TRUE,Saitenrechner!$AB$5,IF(Saitenrechner!AH10=TRUE,Saitenrechner!$AC$5,IF(Saitenrechner!AI10=TRUE,Saitenrechner!$AD$5,""))))</f>
        <v/>
      </c>
      <c r="O10" s="343"/>
      <c r="P10" s="354" t="str">
        <f t="shared" si="0"/>
        <v/>
      </c>
      <c r="R10" s="289"/>
      <c r="S10" s="290"/>
      <c r="T10" s="368"/>
      <c r="U10" s="389"/>
      <c r="W10" s="252">
        <f t="shared" si="9"/>
        <v>0</v>
      </c>
      <c r="X10" s="253">
        <f t="shared" si="1"/>
        <v>1396.9129</v>
      </c>
      <c r="Y10" s="254">
        <f>IF(P10="Darm",Saitenrechner!$AA$2,(IF(P10="Bronze",Saitenrechner!$AB$2,(IF(P10="Messing",Saitenrechner!$AC$2,(IF(P10="Stahl",Saitenrechner!$AD$2,0)))))))</f>
        <v>0</v>
      </c>
      <c r="Z10" s="255">
        <f t="shared" si="2"/>
        <v>0</v>
      </c>
      <c r="AA10" s="255">
        <f t="shared" si="3"/>
        <v>0</v>
      </c>
      <c r="AB10" s="255">
        <f>IF(P10="Darm",Saitenrechner!$AU$2,(IF(P10="Bronze",Saitenrechner!$AV$2,(IF(P10="Messing",Saitenrechner!$AW$2,(IF(P10="Stahl",Saitenrechner!$AX$2,0)))))))</f>
        <v>0</v>
      </c>
      <c r="AC10" s="256"/>
      <c r="AE10" s="304" t="str">
        <f t="shared" si="4"/>
        <v/>
      </c>
      <c r="AF10" s="304" t="str">
        <f t="shared" si="5"/>
        <v/>
      </c>
      <c r="AG10" s="305" t="str">
        <f t="shared" si="6"/>
        <v/>
      </c>
      <c r="AH10" s="306" t="str">
        <f t="shared" si="7"/>
        <v/>
      </c>
      <c r="AJ10" s="305" t="str">
        <f t="shared" si="8"/>
        <v/>
      </c>
    </row>
    <row r="11" spans="1:36" x14ac:dyDescent="0.2">
      <c r="A11" s="531" t="s">
        <v>61</v>
      </c>
      <c r="B11" s="171">
        <v>4</v>
      </c>
      <c r="C11" s="171" t="s">
        <v>103</v>
      </c>
      <c r="D11" s="172" t="str">
        <f>Saitenrechner!F11</f>
        <v>es</v>
      </c>
      <c r="E11" s="173" t="s">
        <v>44</v>
      </c>
      <c r="F11" s="174">
        <f>Saitenrechner!J11</f>
        <v>1244.5079348883201</v>
      </c>
      <c r="G11" s="175">
        <f>Saitenrechner!K11</f>
        <v>0</v>
      </c>
      <c r="H11" s="176">
        <f>Saitenrechner!L11</f>
        <v>5</v>
      </c>
      <c r="I11" s="153"/>
      <c r="J11" s="177" t="str">
        <f>IF(Saitenrechner!AF11=TRUE,Saitenrechner!AA11,IF(Saitenrechner!AG11=TRUE,Saitenrechner!AB11,IF(Saitenrechner!AH11=TRUE,Saitenrechner!AC11,IF(Saitenrechner!AI11=TRUE,Saitenrechner!AD11,""))))</f>
        <v/>
      </c>
      <c r="K11" s="178" t="str">
        <f>IF(Saitenrechner!AF11=TRUE,Saitenrechner!$AA$5,IF(Saitenrechner!AG11=TRUE,Saitenrechner!$AB$5,IF(Saitenrechner!AH11=TRUE,Saitenrechner!$AC$5,IF(Saitenrechner!AI11=TRUE,Saitenrechner!$AD$5,""))))</f>
        <v>Stahl</v>
      </c>
      <c r="O11" s="284">
        <v>0.3</v>
      </c>
      <c r="P11" s="349" t="str">
        <f>K11</f>
        <v>Stahl</v>
      </c>
      <c r="R11" s="445" t="s">
        <v>176</v>
      </c>
      <c r="S11" s="446" t="s">
        <v>177</v>
      </c>
      <c r="T11" s="367">
        <v>1</v>
      </c>
      <c r="U11" s="388">
        <v>1.49</v>
      </c>
      <c r="W11" s="228">
        <f>G11/1000</f>
        <v>0</v>
      </c>
      <c r="X11" s="232">
        <f>ROUND(F11,4)</f>
        <v>1244.5079000000001</v>
      </c>
      <c r="Y11" s="442">
        <f>IF(P11="Darm",Saitenrechner!$AA$2,(IF(P11="Bronze",Saitenrechner!$AB$2,(IF(P11="Messing",Saitenrechner!$AC$2,(IF(P11="Stahl",Saitenrechner!$AD$2,0)))))))</f>
        <v>7867</v>
      </c>
      <c r="Z11" s="236">
        <f>O11/2/1000</f>
        <v>1.4999999999999999E-4</v>
      </c>
      <c r="AA11" s="236">
        <f>(4*W11*W11*X11*X11*Y11*3.14*Z11*Z11)/9.81</f>
        <v>0</v>
      </c>
      <c r="AB11" s="444">
        <f>IF(P11="Darm",Saitenrechner!$AU$2,(IF(P11="Bronze",Saitenrechner!$AV$2,(IF(P11="Messing",Saitenrechner!$AW$2,(IF(P11="Stahl",Saitenrechner!$AX$2,0)))))))</f>
        <v>2350</v>
      </c>
      <c r="AC11" s="231"/>
      <c r="AE11" s="237" t="str">
        <f>IF(AA11&gt;=1,ROUND(AA11,3),"")</f>
        <v/>
      </c>
      <c r="AF11" s="237" t="e">
        <f>IF(O11&gt;=0.01,AE11/(G11/1000),"")</f>
        <v>#VALUE!</v>
      </c>
      <c r="AG11" s="257">
        <f t="shared" si="6"/>
        <v>0</v>
      </c>
      <c r="AH11" s="258">
        <f t="shared" si="7"/>
        <v>0</v>
      </c>
      <c r="AJ11" s="257">
        <f t="shared" si="8"/>
        <v>0</v>
      </c>
    </row>
    <row r="12" spans="1:36" x14ac:dyDescent="0.2">
      <c r="A12" s="532"/>
      <c r="B12" s="179">
        <v>5</v>
      </c>
      <c r="C12" s="179" t="s">
        <v>102</v>
      </c>
      <c r="D12" s="172" t="str">
        <f>Saitenrechner!F12</f>
        <v>d</v>
      </c>
      <c r="E12" s="173" t="s">
        <v>44</v>
      </c>
      <c r="F12" s="174">
        <f>Saitenrechner!J12</f>
        <v>1174.6590716696301</v>
      </c>
      <c r="G12" s="175">
        <f>Saitenrechner!K12</f>
        <v>0</v>
      </c>
      <c r="H12" s="176" t="str">
        <f>Saitenrechner!L12</f>
        <v/>
      </c>
      <c r="I12" s="153"/>
      <c r="J12" s="177" t="str">
        <f>IF(Saitenrechner!AF12=TRUE,Saitenrechner!AA12,IF(Saitenrechner!AG12=TRUE,Saitenrechner!AB12,IF(Saitenrechner!AH12=TRUE,Saitenrechner!AC12,IF(Saitenrechner!AI12=TRUE,Saitenrechner!AD12,""))))</f>
        <v/>
      </c>
      <c r="K12" s="178" t="str">
        <f>IF(Saitenrechner!AF12=TRUE,Saitenrechner!$AA$5,IF(Saitenrechner!AG12=TRUE,Saitenrechner!$AB$5,IF(Saitenrechner!AH12=TRUE,Saitenrechner!$AC$5,IF(Saitenrechner!AI12=TRUE,Saitenrechner!$AD$5,""))))</f>
        <v/>
      </c>
      <c r="O12" s="284"/>
      <c r="P12" s="349" t="str">
        <f t="shared" ref="P12:P48" si="10">K12</f>
        <v/>
      </c>
      <c r="R12" s="287"/>
      <c r="S12" s="288"/>
      <c r="T12" s="367"/>
      <c r="U12" s="388"/>
      <c r="W12" s="228">
        <f t="shared" ref="W12:W48" si="11">G12/1000</f>
        <v>0</v>
      </c>
      <c r="X12" s="232">
        <f t="shared" ref="X12:X48" si="12">ROUND(F12,4)</f>
        <v>1174.6591000000001</v>
      </c>
      <c r="Y12" s="442">
        <f>IF(P12="Darm",Saitenrechner!$AA$2,(IF(P12="Bronze",Saitenrechner!$AB$2,(IF(P12="Messing",Saitenrechner!$AC$2,(IF(P12="Stahl",Saitenrechner!$AD$2,0)))))))</f>
        <v>0</v>
      </c>
      <c r="Z12" s="236">
        <f t="shared" ref="Z12:Z48" si="13">O12/2/1000</f>
        <v>0</v>
      </c>
      <c r="AA12" s="236">
        <f t="shared" si="3"/>
        <v>0</v>
      </c>
      <c r="AB12" s="444">
        <f>IF(P12="Darm",Saitenrechner!$AU$2,(IF(P12="Bronze",Saitenrechner!$AV$2,(IF(P12="Messing",Saitenrechner!$AW$2,(IF(P12="Stahl",Saitenrechner!$AX$2,0)))))))</f>
        <v>0</v>
      </c>
      <c r="AC12" s="231"/>
      <c r="AE12" s="237" t="str">
        <f t="shared" ref="AE12:AE48" si="14">IF(AA12&gt;=1,ROUND(AA12,3),"")</f>
        <v/>
      </c>
      <c r="AF12" s="237" t="str">
        <f t="shared" ref="AF12:AF48" si="15">IF(O12&gt;=0.01,AE12/(G12/1000),"")</f>
        <v/>
      </c>
      <c r="AG12" s="257" t="str">
        <f t="shared" si="6"/>
        <v/>
      </c>
      <c r="AH12" s="258" t="str">
        <f t="shared" si="7"/>
        <v/>
      </c>
      <c r="AJ12" s="257" t="str">
        <f t="shared" si="8"/>
        <v/>
      </c>
    </row>
    <row r="13" spans="1:36" x14ac:dyDescent="0.2">
      <c r="A13" s="532"/>
      <c r="B13" s="188">
        <v>6</v>
      </c>
      <c r="C13" s="188" t="s">
        <v>101</v>
      </c>
      <c r="D13" s="189" t="str">
        <f>Saitenrechner!F13</f>
        <v>c</v>
      </c>
      <c r="E13" s="190" t="s">
        <v>44</v>
      </c>
      <c r="F13" s="191">
        <f>Saitenrechner!J13</f>
        <v>1046.5022612023899</v>
      </c>
      <c r="G13" s="192">
        <f>Saitenrechner!K13</f>
        <v>0</v>
      </c>
      <c r="H13" s="193" t="str">
        <f>Saitenrechner!L13</f>
        <v/>
      </c>
      <c r="I13" s="153"/>
      <c r="J13" s="194" t="str">
        <f>IF(Saitenrechner!AF13=TRUE,Saitenrechner!AA13,IF(Saitenrechner!AG13=TRUE,Saitenrechner!AB13,IF(Saitenrechner!AH13=TRUE,Saitenrechner!AC13,IF(Saitenrechner!AI13=TRUE,Saitenrechner!AD13,""))))</f>
        <v/>
      </c>
      <c r="K13" s="195" t="str">
        <f>IF(Saitenrechner!AF13=TRUE,Saitenrechner!$AA$5,IF(Saitenrechner!AG13=TRUE,Saitenrechner!$AB$5,IF(Saitenrechner!AH13=TRUE,Saitenrechner!$AC$5,IF(Saitenrechner!AI13=TRUE,Saitenrechner!$AD$5,""))))</f>
        <v/>
      </c>
      <c r="O13" s="341"/>
      <c r="P13" s="351" t="str">
        <f t="shared" si="10"/>
        <v/>
      </c>
      <c r="R13" s="291"/>
      <c r="S13" s="292"/>
      <c r="T13" s="369"/>
      <c r="U13" s="390"/>
      <c r="W13" s="242">
        <f t="shared" si="11"/>
        <v>0</v>
      </c>
      <c r="X13" s="243">
        <f t="shared" si="12"/>
        <v>1046.5023000000001</v>
      </c>
      <c r="Y13" s="244">
        <f>IF(P13="Darm",Saitenrechner!$AA$2,(IF(P13="Bronze",Saitenrechner!$AB$2,(IF(P13="Messing",Saitenrechner!$AC$2,(IF(P13="Stahl",Saitenrechner!$AD$2,0)))))))</f>
        <v>0</v>
      </c>
      <c r="Z13" s="245">
        <f t="shared" si="13"/>
        <v>0</v>
      </c>
      <c r="AA13" s="245">
        <f t="shared" si="3"/>
        <v>0</v>
      </c>
      <c r="AB13" s="245">
        <f>IF(P13="Darm",Saitenrechner!$AU$2,(IF(P13="Bronze",Saitenrechner!$AV$2,(IF(P13="Messing",Saitenrechner!$AW$2,(IF(P13="Stahl",Saitenrechner!$AX$2,0)))))))</f>
        <v>0</v>
      </c>
      <c r="AC13" s="246"/>
      <c r="AE13" s="298" t="str">
        <f t="shared" si="14"/>
        <v/>
      </c>
      <c r="AF13" s="298" t="str">
        <f t="shared" si="15"/>
        <v/>
      </c>
      <c r="AG13" s="299" t="str">
        <f t="shared" si="6"/>
        <v/>
      </c>
      <c r="AH13" s="300" t="str">
        <f t="shared" si="7"/>
        <v/>
      </c>
      <c r="AJ13" s="299" t="str">
        <f t="shared" si="8"/>
        <v/>
      </c>
    </row>
    <row r="14" spans="1:36" x14ac:dyDescent="0.2">
      <c r="A14" s="532"/>
      <c r="B14" s="171">
        <v>7</v>
      </c>
      <c r="C14" s="171" t="s">
        <v>100</v>
      </c>
      <c r="D14" s="172" t="str">
        <f>Saitenrechner!F14</f>
        <v>b</v>
      </c>
      <c r="E14" s="173" t="s">
        <v>45</v>
      </c>
      <c r="F14" s="174">
        <f>Saitenrechner!J14</f>
        <v>932.32752303617895</v>
      </c>
      <c r="G14" s="175">
        <f>Saitenrechner!K14</f>
        <v>0</v>
      </c>
      <c r="H14" s="176" t="str">
        <f>Saitenrechner!L14</f>
        <v/>
      </c>
      <c r="I14" s="153"/>
      <c r="J14" s="177" t="str">
        <f>IF(Saitenrechner!AF14=TRUE,Saitenrechner!AA14,IF(Saitenrechner!AG14=TRUE,Saitenrechner!AB14,IF(Saitenrechner!AH14=TRUE,Saitenrechner!AC14,IF(Saitenrechner!AI14=TRUE,Saitenrechner!AD14,""))))</f>
        <v/>
      </c>
      <c r="K14" s="178" t="str">
        <f>IF(Saitenrechner!AF14=TRUE,Saitenrechner!$AA$5,IF(Saitenrechner!AG14=TRUE,Saitenrechner!$AB$5,IF(Saitenrechner!AH14=TRUE,Saitenrechner!$AC$5,IF(Saitenrechner!AI14=TRUE,Saitenrechner!$AD$5,""))))</f>
        <v/>
      </c>
      <c r="O14" s="284"/>
      <c r="P14" s="349" t="str">
        <f t="shared" si="10"/>
        <v/>
      </c>
      <c r="R14" s="287"/>
      <c r="S14" s="288"/>
      <c r="T14" s="367"/>
      <c r="U14" s="388"/>
      <c r="W14" s="228">
        <f t="shared" si="11"/>
        <v>0</v>
      </c>
      <c r="X14" s="232">
        <f t="shared" si="12"/>
        <v>932.32749999999999</v>
      </c>
      <c r="Y14" s="442">
        <f>IF(P14="Darm",Saitenrechner!$AA$2,(IF(P14="Bronze",Saitenrechner!$AB$2,(IF(P14="Messing",Saitenrechner!$AC$2,(IF(P14="Stahl",Saitenrechner!$AD$2,0)))))))</f>
        <v>0</v>
      </c>
      <c r="Z14" s="236">
        <f t="shared" si="13"/>
        <v>0</v>
      </c>
      <c r="AA14" s="236">
        <f t="shared" si="3"/>
        <v>0</v>
      </c>
      <c r="AB14" s="444">
        <f>IF(P14="Darm",Saitenrechner!$AU$2,(IF(P14="Bronze",Saitenrechner!$AV$2,(IF(P14="Messing",Saitenrechner!$AW$2,(IF(P14="Stahl",Saitenrechner!$AX$2,0)))))))</f>
        <v>0</v>
      </c>
      <c r="AC14" s="231"/>
      <c r="AE14" s="237" t="str">
        <f t="shared" si="14"/>
        <v/>
      </c>
      <c r="AF14" s="237" t="str">
        <f t="shared" si="15"/>
        <v/>
      </c>
      <c r="AG14" s="257" t="str">
        <f t="shared" si="6"/>
        <v/>
      </c>
      <c r="AH14" s="258" t="str">
        <f t="shared" si="7"/>
        <v/>
      </c>
      <c r="AJ14" s="257" t="str">
        <f t="shared" si="8"/>
        <v/>
      </c>
    </row>
    <row r="15" spans="1:36" x14ac:dyDescent="0.2">
      <c r="A15" s="532"/>
      <c r="B15" s="179">
        <v>8</v>
      </c>
      <c r="C15" s="179" t="s">
        <v>99</v>
      </c>
      <c r="D15" s="172" t="str">
        <f>Saitenrechner!F15</f>
        <v>as</v>
      </c>
      <c r="E15" s="173" t="s">
        <v>45</v>
      </c>
      <c r="F15" s="174">
        <f>Saitenrechner!J15</f>
        <v>830.60939515989003</v>
      </c>
      <c r="G15" s="175">
        <f>Saitenrechner!K15</f>
        <v>0</v>
      </c>
      <c r="H15" s="176" t="str">
        <f>Saitenrechner!L15</f>
        <v/>
      </c>
      <c r="I15" s="153"/>
      <c r="J15" s="177" t="str">
        <f>IF(Saitenrechner!AF15=TRUE,Saitenrechner!AA15,IF(Saitenrechner!AG15=TRUE,Saitenrechner!AB15,IF(Saitenrechner!AH15=TRUE,Saitenrechner!AC15,IF(Saitenrechner!AI15=TRUE,Saitenrechner!AD15,""))))</f>
        <v/>
      </c>
      <c r="K15" s="178" t="str">
        <f>IF(Saitenrechner!AF15=TRUE,Saitenrechner!$AA$5,IF(Saitenrechner!AG15=TRUE,Saitenrechner!$AB$5,IF(Saitenrechner!AH15=TRUE,Saitenrechner!$AC$5,IF(Saitenrechner!AI15=TRUE,Saitenrechner!$AD$5,""))))</f>
        <v/>
      </c>
      <c r="O15" s="284"/>
      <c r="P15" s="349" t="str">
        <f t="shared" si="10"/>
        <v/>
      </c>
      <c r="R15" s="287"/>
      <c r="S15" s="288"/>
      <c r="T15" s="367"/>
      <c r="U15" s="388"/>
      <c r="W15" s="228">
        <f t="shared" si="11"/>
        <v>0</v>
      </c>
      <c r="X15" s="232">
        <f t="shared" si="12"/>
        <v>830.60940000000005</v>
      </c>
      <c r="Y15" s="442">
        <f>IF(P15="Darm",Saitenrechner!$AA$2,(IF(P15="Bronze",Saitenrechner!$AB$2,(IF(P15="Messing",Saitenrechner!$AC$2,(IF(P15="Stahl",Saitenrechner!$AD$2,0)))))))</f>
        <v>0</v>
      </c>
      <c r="Z15" s="236">
        <f t="shared" si="13"/>
        <v>0</v>
      </c>
      <c r="AA15" s="236">
        <f t="shared" si="3"/>
        <v>0</v>
      </c>
      <c r="AB15" s="444">
        <f>IF(P15="Darm",Saitenrechner!$AU$2,(IF(P15="Bronze",Saitenrechner!$AV$2,(IF(P15="Messing",Saitenrechner!$AW$2,(IF(P15="Stahl",Saitenrechner!$AX$2,0)))))))</f>
        <v>0</v>
      </c>
      <c r="AC15" s="231"/>
      <c r="AE15" s="237" t="str">
        <f t="shared" si="14"/>
        <v/>
      </c>
      <c r="AF15" s="237" t="str">
        <f t="shared" si="15"/>
        <v/>
      </c>
      <c r="AG15" s="257" t="str">
        <f t="shared" si="6"/>
        <v/>
      </c>
      <c r="AH15" s="258" t="str">
        <f t="shared" si="7"/>
        <v/>
      </c>
      <c r="AJ15" s="257" t="str">
        <f t="shared" ref="AJ15:AJ16" si="16">IF(O15&gt;0.01,G15/17.817,"")</f>
        <v/>
      </c>
    </row>
    <row r="16" spans="1:36" x14ac:dyDescent="0.2">
      <c r="A16" s="532"/>
      <c r="B16" s="179">
        <v>9</v>
      </c>
      <c r="C16" s="179" t="s">
        <v>98</v>
      </c>
      <c r="D16" s="172" t="str">
        <f>Saitenrechner!F16</f>
        <v>g</v>
      </c>
      <c r="E16" s="173" t="s">
        <v>45</v>
      </c>
      <c r="F16" s="174">
        <f>Saitenrechner!J16</f>
        <v>783.99087196349797</v>
      </c>
      <c r="G16" s="175">
        <f>Saitenrechner!K16</f>
        <v>0</v>
      </c>
      <c r="H16" s="176" t="str">
        <f>Saitenrechner!L16</f>
        <v/>
      </c>
      <c r="I16" s="153"/>
      <c r="J16" s="177" t="str">
        <f>IF(Saitenrechner!AF16=TRUE,Saitenrechner!AA16,IF(Saitenrechner!AG16=TRUE,Saitenrechner!AB16,IF(Saitenrechner!AH16=TRUE,Saitenrechner!AC16,IF(Saitenrechner!AI16=TRUE,Saitenrechner!AD16,""))))</f>
        <v/>
      </c>
      <c r="K16" s="178" t="str">
        <f>IF(Saitenrechner!AF16=TRUE,Saitenrechner!$AA$5,IF(Saitenrechner!AG16=TRUE,Saitenrechner!$AB$5,IF(Saitenrechner!AH16=TRUE,Saitenrechner!$AC$5,IF(Saitenrechner!AI16=TRUE,Saitenrechner!$AD$5,""))))</f>
        <v/>
      </c>
      <c r="O16" s="284"/>
      <c r="P16" s="349" t="str">
        <f t="shared" si="10"/>
        <v/>
      </c>
      <c r="R16" s="287"/>
      <c r="S16" s="288"/>
      <c r="T16" s="367"/>
      <c r="U16" s="388"/>
      <c r="W16" s="228">
        <f t="shared" si="11"/>
        <v>0</v>
      </c>
      <c r="X16" s="232">
        <f t="shared" si="12"/>
        <v>783.99090000000001</v>
      </c>
      <c r="Y16" s="442">
        <f>IF(P16="Darm",Saitenrechner!$AA$2,(IF(P16="Bronze",Saitenrechner!$AB$2,(IF(P16="Messing",Saitenrechner!$AC$2,(IF(P16="Stahl",Saitenrechner!$AD$2,0)))))))</f>
        <v>0</v>
      </c>
      <c r="Z16" s="236">
        <f t="shared" si="13"/>
        <v>0</v>
      </c>
      <c r="AA16" s="236">
        <f t="shared" si="3"/>
        <v>0</v>
      </c>
      <c r="AB16" s="444">
        <f>IF(P16="Darm",Saitenrechner!$AU$2,(IF(P16="Bronze",Saitenrechner!$AV$2,(IF(P16="Messing",Saitenrechner!$AW$2,(IF(P16="Stahl",Saitenrechner!$AX$2,0)))))))</f>
        <v>0</v>
      </c>
      <c r="AC16" s="231"/>
      <c r="AE16" s="237" t="str">
        <f t="shared" si="14"/>
        <v/>
      </c>
      <c r="AF16" s="237" t="str">
        <f t="shared" si="15"/>
        <v/>
      </c>
      <c r="AG16" s="257" t="str">
        <f t="shared" si="6"/>
        <v/>
      </c>
      <c r="AH16" s="258" t="str">
        <f t="shared" si="7"/>
        <v/>
      </c>
      <c r="AJ16" s="257" t="str">
        <f t="shared" si="16"/>
        <v/>
      </c>
    </row>
    <row r="17" spans="1:36" ht="15" thickBot="1" x14ac:dyDescent="0.25">
      <c r="A17" s="533"/>
      <c r="B17" s="196">
        <v>10</v>
      </c>
      <c r="C17" s="196" t="s">
        <v>97</v>
      </c>
      <c r="D17" s="181" t="str">
        <f>Saitenrechner!F17</f>
        <v>f</v>
      </c>
      <c r="E17" s="182" t="s">
        <v>45</v>
      </c>
      <c r="F17" s="183">
        <f>Saitenrechner!J17</f>
        <v>698.45646286600697</v>
      </c>
      <c r="G17" s="184">
        <f>Saitenrechner!K17</f>
        <v>0</v>
      </c>
      <c r="H17" s="185" t="str">
        <f>Saitenrechner!L17</f>
        <v/>
      </c>
      <c r="I17" s="153"/>
      <c r="J17" s="186" t="str">
        <f>IF(Saitenrechner!AF17=TRUE,Saitenrechner!AA17,IF(Saitenrechner!AG17=TRUE,Saitenrechner!AB17,IF(Saitenrechner!AH17=TRUE,Saitenrechner!AC17,IF(Saitenrechner!AI17=TRUE,Saitenrechner!AD17,""))))</f>
        <v/>
      </c>
      <c r="K17" s="187" t="str">
        <f>IF(Saitenrechner!AF17=TRUE,Saitenrechner!$AA$5,IF(Saitenrechner!AG17=TRUE,Saitenrechner!$AB$5,IF(Saitenrechner!AH17=TRUE,Saitenrechner!$AC$5,IF(Saitenrechner!AI17=TRUE,Saitenrechner!$AD$5,""))))</f>
        <v/>
      </c>
      <c r="O17" s="343"/>
      <c r="P17" s="350" t="str">
        <f t="shared" si="10"/>
        <v/>
      </c>
      <c r="R17" s="289"/>
      <c r="S17" s="290"/>
      <c r="T17" s="368"/>
      <c r="U17" s="389"/>
      <c r="W17" s="252">
        <f t="shared" si="11"/>
        <v>0</v>
      </c>
      <c r="X17" s="253">
        <f t="shared" si="12"/>
        <v>698.45650000000001</v>
      </c>
      <c r="Y17" s="254">
        <f>IF(P17="Darm",Saitenrechner!$AA$2,(IF(P17="Bronze",Saitenrechner!$AB$2,(IF(P17="Messing",Saitenrechner!$AC$2,(IF(P17="Stahl",Saitenrechner!$AD$2,0)))))))</f>
        <v>0</v>
      </c>
      <c r="Z17" s="255">
        <f t="shared" si="13"/>
        <v>0</v>
      </c>
      <c r="AA17" s="255">
        <f t="shared" si="3"/>
        <v>0</v>
      </c>
      <c r="AB17" s="255">
        <f>IF(P17="Darm",Saitenrechner!$AU$2,(IF(P17="Bronze",Saitenrechner!$AV$2,(IF(P17="Messing",Saitenrechner!$AW$2,(IF(P17="Stahl",Saitenrechner!$AX$2,0)))))))</f>
        <v>0</v>
      </c>
      <c r="AC17" s="256"/>
      <c r="AE17" s="304" t="str">
        <f t="shared" si="14"/>
        <v/>
      </c>
      <c r="AF17" s="304" t="str">
        <f t="shared" si="15"/>
        <v/>
      </c>
      <c r="AG17" s="305" t="str">
        <f t="shared" si="6"/>
        <v/>
      </c>
      <c r="AH17" s="306" t="str">
        <f t="shared" si="7"/>
        <v/>
      </c>
      <c r="AJ17" s="305" t="str">
        <f>IF(O17&gt;0.01,G17/17.817,"")</f>
        <v/>
      </c>
    </row>
    <row r="18" spans="1:36" x14ac:dyDescent="0.2">
      <c r="A18" s="531" t="s">
        <v>60</v>
      </c>
      <c r="B18" s="175">
        <v>11</v>
      </c>
      <c r="C18" s="175" t="s">
        <v>96</v>
      </c>
      <c r="D18" s="172" t="str">
        <f>Saitenrechner!F18</f>
        <v>es</v>
      </c>
      <c r="E18" s="173" t="s">
        <v>45</v>
      </c>
      <c r="F18" s="174">
        <f>Saitenrechner!J18</f>
        <v>622.25396744416105</v>
      </c>
      <c r="G18" s="175">
        <f>Saitenrechner!K18</f>
        <v>0</v>
      </c>
      <c r="H18" s="176" t="str">
        <f>Saitenrechner!L18</f>
        <v/>
      </c>
      <c r="I18" s="153"/>
      <c r="J18" s="177" t="str">
        <f>IF(Saitenrechner!AF18=TRUE,Saitenrechner!AA18,IF(Saitenrechner!AG18=TRUE,Saitenrechner!AB18,IF(Saitenrechner!AH18=TRUE,Saitenrechner!AC18,IF(Saitenrechner!AI18=TRUE,Saitenrechner!AD18,""))))</f>
        <v/>
      </c>
      <c r="K18" s="178" t="str">
        <f>IF(Saitenrechner!AF18=TRUE,Saitenrechner!$AA$5,IF(Saitenrechner!AG18=TRUE,Saitenrechner!$AB$5,IF(Saitenrechner!AH18=TRUE,Saitenrechner!$AC$5,IF(Saitenrechner!AI18=TRUE,Saitenrechner!$AD$5,""))))</f>
        <v/>
      </c>
      <c r="O18" s="284"/>
      <c r="P18" s="349" t="str">
        <f t="shared" si="10"/>
        <v/>
      </c>
      <c r="R18" s="287"/>
      <c r="S18" s="288"/>
      <c r="T18" s="367"/>
      <c r="U18" s="388"/>
      <c r="W18" s="228">
        <f t="shared" si="11"/>
        <v>0</v>
      </c>
      <c r="X18" s="232">
        <f t="shared" si="12"/>
        <v>622.25400000000002</v>
      </c>
      <c r="Y18" s="442">
        <f>IF(P18="Darm",Saitenrechner!$AA$2,(IF(P18="Bronze",Saitenrechner!$AB$2,(IF(P18="Messing",Saitenrechner!$AC$2,(IF(P18="Stahl",Saitenrechner!$AD$2,0)))))))</f>
        <v>0</v>
      </c>
      <c r="Z18" s="236">
        <f t="shared" si="13"/>
        <v>0</v>
      </c>
      <c r="AA18" s="236">
        <f t="shared" si="3"/>
        <v>0</v>
      </c>
      <c r="AB18" s="444">
        <f>IF(P18="Darm",Saitenrechner!$AU$2,(IF(P18="Bronze",Saitenrechner!$AV$2,(IF(P18="Messing",Saitenrechner!$AW$2,(IF(P18="Stahl",Saitenrechner!$AX$2,0)))))))</f>
        <v>0</v>
      </c>
      <c r="AC18" s="231"/>
      <c r="AE18" s="237" t="str">
        <f t="shared" si="14"/>
        <v/>
      </c>
      <c r="AF18" s="237" t="str">
        <f t="shared" si="15"/>
        <v/>
      </c>
      <c r="AG18" s="257" t="str">
        <f t="shared" si="6"/>
        <v/>
      </c>
      <c r="AH18" s="258" t="str">
        <f t="shared" si="7"/>
        <v/>
      </c>
      <c r="AJ18" s="257" t="str">
        <f>IF(O18&gt;0.01,G18/17.817,"")</f>
        <v/>
      </c>
    </row>
    <row r="19" spans="1:36" x14ac:dyDescent="0.2">
      <c r="A19" s="532"/>
      <c r="B19" s="175">
        <v>12</v>
      </c>
      <c r="C19" s="175" t="s">
        <v>95</v>
      </c>
      <c r="D19" s="172" t="str">
        <f>Saitenrechner!F19</f>
        <v>d</v>
      </c>
      <c r="E19" s="173" t="s">
        <v>45</v>
      </c>
      <c r="F19" s="174">
        <f>Saitenrechner!J19</f>
        <v>587.32953583481503</v>
      </c>
      <c r="G19" s="175">
        <f>Saitenrechner!K19</f>
        <v>0</v>
      </c>
      <c r="H19" s="176" t="str">
        <f>Saitenrechner!L19</f>
        <v/>
      </c>
      <c r="I19" s="153"/>
      <c r="J19" s="177" t="str">
        <f>IF(Saitenrechner!AF19=TRUE,Saitenrechner!AA19,IF(Saitenrechner!AG19=TRUE,Saitenrechner!AB19,IF(Saitenrechner!AH19=TRUE,Saitenrechner!AC19,IF(Saitenrechner!AI19=TRUE,Saitenrechner!AD19,""))))</f>
        <v/>
      </c>
      <c r="K19" s="178" t="str">
        <f>IF(Saitenrechner!AF19=TRUE,Saitenrechner!$AA$5,IF(Saitenrechner!AG19=TRUE,Saitenrechner!$AB$5,IF(Saitenrechner!AH19=TRUE,Saitenrechner!$AC$5,IF(Saitenrechner!AI19=TRUE,Saitenrechner!$AD$5,""))))</f>
        <v/>
      </c>
      <c r="O19" s="284"/>
      <c r="P19" s="349" t="str">
        <f t="shared" si="10"/>
        <v/>
      </c>
      <c r="R19" s="287"/>
      <c r="S19" s="288"/>
      <c r="T19" s="367"/>
      <c r="U19" s="388"/>
      <c r="W19" s="228">
        <f t="shared" si="11"/>
        <v>0</v>
      </c>
      <c r="X19" s="232">
        <f t="shared" si="12"/>
        <v>587.32950000000005</v>
      </c>
      <c r="Y19" s="442">
        <f>IF(P19="Darm",Saitenrechner!$AA$2,(IF(P19="Bronze",Saitenrechner!$AB$2,(IF(P19="Messing",Saitenrechner!$AC$2,(IF(P19="Stahl",Saitenrechner!$AD$2,0)))))))</f>
        <v>0</v>
      </c>
      <c r="Z19" s="236">
        <f t="shared" si="13"/>
        <v>0</v>
      </c>
      <c r="AA19" s="236">
        <f t="shared" si="3"/>
        <v>0</v>
      </c>
      <c r="AB19" s="444">
        <f>IF(P19="Darm",Saitenrechner!$AU$2,(IF(P19="Bronze",Saitenrechner!$AV$2,(IF(P19="Messing",Saitenrechner!$AW$2,(IF(P19="Stahl",Saitenrechner!$AX$2,0)))))))</f>
        <v>0</v>
      </c>
      <c r="AC19" s="231"/>
      <c r="AE19" s="237" t="str">
        <f t="shared" si="14"/>
        <v/>
      </c>
      <c r="AF19" s="237" t="str">
        <f t="shared" si="15"/>
        <v/>
      </c>
      <c r="AG19" s="257" t="str">
        <f t="shared" si="6"/>
        <v/>
      </c>
      <c r="AH19" s="258" t="str">
        <f t="shared" si="7"/>
        <v/>
      </c>
      <c r="AJ19" s="257" t="str">
        <f>IF(O19&gt;0.01,G19/17.817,"")</f>
        <v/>
      </c>
    </row>
    <row r="20" spans="1:36" x14ac:dyDescent="0.2">
      <c r="A20" s="532"/>
      <c r="B20" s="197">
        <v>13</v>
      </c>
      <c r="C20" s="197" t="s">
        <v>94</v>
      </c>
      <c r="D20" s="189" t="str">
        <f>Saitenrechner!F20</f>
        <v>c</v>
      </c>
      <c r="E20" s="190" t="s">
        <v>45</v>
      </c>
      <c r="F20" s="191">
        <f>Saitenrechner!J20</f>
        <v>523.25113060119702</v>
      </c>
      <c r="G20" s="192">
        <f>Saitenrechner!K20</f>
        <v>0</v>
      </c>
      <c r="H20" s="193" t="str">
        <f>Saitenrechner!L20</f>
        <v/>
      </c>
      <c r="I20" s="153"/>
      <c r="J20" s="194" t="str">
        <f>IF(Saitenrechner!AF20=TRUE,Saitenrechner!AA20,IF(Saitenrechner!AG20=TRUE,Saitenrechner!AB20,IF(Saitenrechner!AH20=TRUE,Saitenrechner!AC20,IF(Saitenrechner!AI20=TRUE,Saitenrechner!AD20,""))))</f>
        <v/>
      </c>
      <c r="K20" s="195" t="str">
        <f>IF(Saitenrechner!AF20=TRUE,Saitenrechner!$AA$5,IF(Saitenrechner!AG20=TRUE,Saitenrechner!$AB$5,IF(Saitenrechner!AH20=TRUE,Saitenrechner!$AC$5,IF(Saitenrechner!AI20=TRUE,Saitenrechner!$AD$5,""))))</f>
        <v/>
      </c>
      <c r="O20" s="341"/>
      <c r="P20" s="351" t="str">
        <f t="shared" si="10"/>
        <v/>
      </c>
      <c r="R20" s="291"/>
      <c r="S20" s="292"/>
      <c r="T20" s="369"/>
      <c r="U20" s="390"/>
      <c r="W20" s="242">
        <f t="shared" si="11"/>
        <v>0</v>
      </c>
      <c r="X20" s="243">
        <f t="shared" si="12"/>
        <v>523.25109999999995</v>
      </c>
      <c r="Y20" s="244">
        <f>IF(P20="Darm",Saitenrechner!$AA$2,(IF(P20="Bronze",Saitenrechner!$AB$2,(IF(P20="Messing",Saitenrechner!$AC$2,(IF(P20="Stahl",Saitenrechner!$AD$2,0)))))))</f>
        <v>0</v>
      </c>
      <c r="Z20" s="245">
        <f t="shared" si="13"/>
        <v>0</v>
      </c>
      <c r="AA20" s="245">
        <f t="shared" si="3"/>
        <v>0</v>
      </c>
      <c r="AB20" s="245">
        <f>IF(P20="Darm",Saitenrechner!$AU$2,(IF(P20="Bronze",Saitenrechner!$AV$2,(IF(P20="Messing",Saitenrechner!$AW$2,(IF(P20="Stahl",Saitenrechner!$AX$2,0)))))))</f>
        <v>0</v>
      </c>
      <c r="AC20" s="246"/>
      <c r="AE20" s="298" t="str">
        <f t="shared" si="14"/>
        <v/>
      </c>
      <c r="AF20" s="298" t="str">
        <f t="shared" si="15"/>
        <v/>
      </c>
      <c r="AG20" s="299" t="str">
        <f t="shared" si="6"/>
        <v/>
      </c>
      <c r="AH20" s="300" t="str">
        <f t="shared" si="7"/>
        <v/>
      </c>
      <c r="AJ20" s="299" t="str">
        <f>IF(O20&gt;0.01,G20/17.817,"")</f>
        <v/>
      </c>
    </row>
    <row r="21" spans="1:36" x14ac:dyDescent="0.2">
      <c r="A21" s="532"/>
      <c r="B21" s="175">
        <v>14</v>
      </c>
      <c r="C21" s="175" t="s">
        <v>93</v>
      </c>
      <c r="D21" s="172" t="str">
        <f>Saitenrechner!F21</f>
        <v>b</v>
      </c>
      <c r="E21" s="173" t="s">
        <v>46</v>
      </c>
      <c r="F21" s="174">
        <f>Saitenrechner!J21</f>
        <v>466.16376151808902</v>
      </c>
      <c r="G21" s="175">
        <f>Saitenrechner!K21</f>
        <v>0</v>
      </c>
      <c r="H21" s="176" t="str">
        <f>Saitenrechner!L21</f>
        <v/>
      </c>
      <c r="I21" s="153"/>
      <c r="J21" s="177" t="str">
        <f>IF(Saitenrechner!AF21=TRUE,Saitenrechner!AA21,IF(Saitenrechner!AG21=TRUE,Saitenrechner!AB21,IF(Saitenrechner!AH21=TRUE,Saitenrechner!AC21,IF(Saitenrechner!AI21=TRUE,Saitenrechner!AD21,""))))</f>
        <v/>
      </c>
      <c r="K21" s="178" t="str">
        <f>IF(Saitenrechner!AF21=TRUE,Saitenrechner!$AA$5,IF(Saitenrechner!AG21=TRUE,Saitenrechner!$AB$5,IF(Saitenrechner!AH21=TRUE,Saitenrechner!$AC$5,IF(Saitenrechner!AI21=TRUE,Saitenrechner!$AD$5,""))))</f>
        <v/>
      </c>
      <c r="O21" s="284"/>
      <c r="P21" s="349" t="str">
        <f t="shared" si="10"/>
        <v/>
      </c>
      <c r="R21" s="287"/>
      <c r="S21" s="288"/>
      <c r="T21" s="367"/>
      <c r="U21" s="388"/>
      <c r="W21" s="228">
        <f t="shared" si="11"/>
        <v>0</v>
      </c>
      <c r="X21" s="232">
        <f t="shared" si="12"/>
        <v>466.16379999999998</v>
      </c>
      <c r="Y21" s="442">
        <f>IF(P21="Darm",Saitenrechner!$AA$2,(IF(P21="Bronze",Saitenrechner!$AB$2,(IF(P21="Messing",Saitenrechner!$AC$2,(IF(P21="Stahl",Saitenrechner!$AD$2,0)))))))</f>
        <v>0</v>
      </c>
      <c r="Z21" s="236">
        <f t="shared" si="13"/>
        <v>0</v>
      </c>
      <c r="AA21" s="236">
        <f t="shared" si="3"/>
        <v>0</v>
      </c>
      <c r="AB21" s="444">
        <f>IF(P21="Darm",Saitenrechner!$AU$2,(IF(P21="Bronze",Saitenrechner!$AV$2,(IF(P21="Messing",Saitenrechner!$AW$2,(IF(P21="Stahl",Saitenrechner!$AX$2,0)))))))</f>
        <v>0</v>
      </c>
      <c r="AC21" s="231"/>
      <c r="AE21" s="237" t="str">
        <f t="shared" si="14"/>
        <v/>
      </c>
      <c r="AF21" s="237" t="str">
        <f t="shared" si="15"/>
        <v/>
      </c>
      <c r="AG21" s="257" t="str">
        <f t="shared" si="6"/>
        <v/>
      </c>
      <c r="AH21" s="258" t="str">
        <f t="shared" si="7"/>
        <v/>
      </c>
      <c r="AJ21" s="257" t="str">
        <f>IF(O21&gt;0.01,G21/17.817,"")</f>
        <v/>
      </c>
    </row>
    <row r="22" spans="1:36" x14ac:dyDescent="0.2">
      <c r="A22" s="532"/>
      <c r="B22" s="175">
        <v>15</v>
      </c>
      <c r="C22" s="175" t="s">
        <v>92</v>
      </c>
      <c r="D22" s="172" t="str">
        <f>Saitenrechner!F22</f>
        <v>as</v>
      </c>
      <c r="E22" s="173" t="s">
        <v>46</v>
      </c>
      <c r="F22" s="174">
        <f>Saitenrechner!J22</f>
        <v>415.30469757994501</v>
      </c>
      <c r="G22" s="175">
        <f>Saitenrechner!K22</f>
        <v>0</v>
      </c>
      <c r="H22" s="176" t="str">
        <f>Saitenrechner!L22</f>
        <v/>
      </c>
      <c r="I22" s="153"/>
      <c r="J22" s="177" t="str">
        <f>IF(Saitenrechner!AF22=TRUE,Saitenrechner!AA22,IF(Saitenrechner!AG22=TRUE,Saitenrechner!AB22,IF(Saitenrechner!AH22=TRUE,Saitenrechner!AC22,IF(Saitenrechner!AI22=TRUE,Saitenrechner!AD22,""))))</f>
        <v/>
      </c>
      <c r="K22" s="178" t="str">
        <f>IF(Saitenrechner!AF22=TRUE,Saitenrechner!$AA$5,IF(Saitenrechner!AG22=TRUE,Saitenrechner!$AB$5,IF(Saitenrechner!AH22=TRUE,Saitenrechner!$AC$5,IF(Saitenrechner!AI22=TRUE,Saitenrechner!$AD$5,""))))</f>
        <v/>
      </c>
      <c r="O22" s="284"/>
      <c r="P22" s="349" t="str">
        <f t="shared" si="10"/>
        <v/>
      </c>
      <c r="R22" s="287"/>
      <c r="S22" s="288"/>
      <c r="T22" s="367"/>
      <c r="U22" s="388"/>
      <c r="W22" s="228">
        <f t="shared" si="11"/>
        <v>0</v>
      </c>
      <c r="X22" s="232">
        <f t="shared" si="12"/>
        <v>415.30470000000003</v>
      </c>
      <c r="Y22" s="442">
        <f>IF(P22="Darm",Saitenrechner!$AA$2,(IF(P22="Bronze",Saitenrechner!$AB$2,(IF(P22="Messing",Saitenrechner!$AC$2,(IF(P22="Stahl",Saitenrechner!$AD$2,0)))))))</f>
        <v>0</v>
      </c>
      <c r="Z22" s="236">
        <f t="shared" si="13"/>
        <v>0</v>
      </c>
      <c r="AA22" s="236">
        <f t="shared" si="3"/>
        <v>0</v>
      </c>
      <c r="AB22" s="444">
        <f>IF(P22="Darm",Saitenrechner!$AU$2,(IF(P22="Bronze",Saitenrechner!$AV$2,(IF(P22="Messing",Saitenrechner!$AW$2,(IF(P22="Stahl",Saitenrechner!$AX$2,0)))))))</f>
        <v>0</v>
      </c>
      <c r="AC22" s="231"/>
      <c r="AE22" s="237" t="str">
        <f t="shared" si="14"/>
        <v/>
      </c>
      <c r="AF22" s="237" t="str">
        <f t="shared" si="15"/>
        <v/>
      </c>
      <c r="AG22" s="257" t="str">
        <f t="shared" si="6"/>
        <v/>
      </c>
      <c r="AH22" s="258" t="str">
        <f t="shared" si="7"/>
        <v/>
      </c>
      <c r="AJ22" s="257" t="str">
        <f t="shared" ref="AJ22:AJ23" si="17">IF(O22&gt;0.01,G22/17.817,"")</f>
        <v/>
      </c>
    </row>
    <row r="23" spans="1:36" x14ac:dyDescent="0.2">
      <c r="A23" s="532"/>
      <c r="B23" s="198">
        <v>16</v>
      </c>
      <c r="C23" s="198" t="s">
        <v>91</v>
      </c>
      <c r="D23" s="172" t="str">
        <f>Saitenrechner!F23</f>
        <v>g</v>
      </c>
      <c r="E23" s="173" t="s">
        <v>46</v>
      </c>
      <c r="F23" s="174">
        <f>Saitenrechner!J23</f>
        <v>391.99543598174898</v>
      </c>
      <c r="G23" s="175">
        <f>Saitenrechner!K23</f>
        <v>0</v>
      </c>
      <c r="H23" s="176" t="str">
        <f>Saitenrechner!L23</f>
        <v/>
      </c>
      <c r="I23" s="153"/>
      <c r="J23" s="177" t="str">
        <f>IF(Saitenrechner!AF23=TRUE,Saitenrechner!AA23,IF(Saitenrechner!AG23=TRUE,Saitenrechner!AB23,IF(Saitenrechner!AH23=TRUE,Saitenrechner!AC23,IF(Saitenrechner!AI23=TRUE,Saitenrechner!AD23,""))))</f>
        <v/>
      </c>
      <c r="K23" s="178" t="str">
        <f>IF(Saitenrechner!AF23=TRUE,Saitenrechner!$AA$5,IF(Saitenrechner!AG23=TRUE,Saitenrechner!$AB$5,IF(Saitenrechner!AH23=TRUE,Saitenrechner!$AC$5,IF(Saitenrechner!AI23=TRUE,Saitenrechner!$AD$5,""))))</f>
        <v/>
      </c>
      <c r="O23" s="284"/>
      <c r="P23" s="349" t="str">
        <f t="shared" si="10"/>
        <v/>
      </c>
      <c r="R23" s="287"/>
      <c r="S23" s="288"/>
      <c r="T23" s="367"/>
      <c r="U23" s="388"/>
      <c r="W23" s="228">
        <f t="shared" si="11"/>
        <v>0</v>
      </c>
      <c r="X23" s="232">
        <f t="shared" si="12"/>
        <v>391.99540000000002</v>
      </c>
      <c r="Y23" s="442">
        <f>IF(P23="Darm",Saitenrechner!$AA$2,(IF(P23="Bronze",Saitenrechner!$AB$2,(IF(P23="Messing",Saitenrechner!$AC$2,(IF(P23="Stahl",Saitenrechner!$AD$2,0)))))))</f>
        <v>0</v>
      </c>
      <c r="Z23" s="236">
        <f t="shared" si="13"/>
        <v>0</v>
      </c>
      <c r="AA23" s="236">
        <f t="shared" si="3"/>
        <v>0</v>
      </c>
      <c r="AB23" s="444">
        <f>IF(P23="Darm",Saitenrechner!$AU$2,(IF(P23="Bronze",Saitenrechner!$AV$2,(IF(P23="Messing",Saitenrechner!$AW$2,(IF(P23="Stahl",Saitenrechner!$AX$2,0)))))))</f>
        <v>0</v>
      </c>
      <c r="AC23" s="231"/>
      <c r="AE23" s="237" t="str">
        <f t="shared" si="14"/>
        <v/>
      </c>
      <c r="AF23" s="237" t="str">
        <f t="shared" si="15"/>
        <v/>
      </c>
      <c r="AG23" s="257" t="str">
        <f t="shared" si="6"/>
        <v/>
      </c>
      <c r="AH23" s="258" t="str">
        <f t="shared" si="7"/>
        <v/>
      </c>
      <c r="AJ23" s="257" t="str">
        <f t="shared" si="17"/>
        <v/>
      </c>
    </row>
    <row r="24" spans="1:36" ht="15" thickBot="1" x14ac:dyDescent="0.25">
      <c r="A24" s="533"/>
      <c r="B24" s="196">
        <v>17</v>
      </c>
      <c r="C24" s="196" t="s">
        <v>90</v>
      </c>
      <c r="D24" s="181" t="str">
        <f>Saitenrechner!F24</f>
        <v>f</v>
      </c>
      <c r="E24" s="182" t="s">
        <v>46</v>
      </c>
      <c r="F24" s="183">
        <f>Saitenrechner!J24</f>
        <v>349.22823143300297</v>
      </c>
      <c r="G24" s="184">
        <f>Saitenrechner!K24</f>
        <v>0</v>
      </c>
      <c r="H24" s="185" t="str">
        <f>Saitenrechner!L24</f>
        <v/>
      </c>
      <c r="I24" s="153"/>
      <c r="J24" s="186" t="str">
        <f>IF(Saitenrechner!AF24=TRUE,Saitenrechner!AA24,IF(Saitenrechner!AG24=TRUE,Saitenrechner!AB24,IF(Saitenrechner!AH24=TRUE,Saitenrechner!AC24,IF(Saitenrechner!AI24=TRUE,Saitenrechner!AD24,""))))</f>
        <v/>
      </c>
      <c r="K24" s="187" t="str">
        <f>IF(Saitenrechner!AF24=TRUE,Saitenrechner!$AA$5,IF(Saitenrechner!AG24=TRUE,Saitenrechner!$AB$5,IF(Saitenrechner!AH24=TRUE,Saitenrechner!$AC$5,IF(Saitenrechner!AI24=TRUE,Saitenrechner!$AD$5,""))))</f>
        <v/>
      </c>
      <c r="O24" s="343"/>
      <c r="P24" s="350" t="str">
        <f t="shared" si="10"/>
        <v/>
      </c>
      <c r="R24" s="289"/>
      <c r="S24" s="290"/>
      <c r="T24" s="368"/>
      <c r="U24" s="389"/>
      <c r="W24" s="252">
        <f t="shared" si="11"/>
        <v>0</v>
      </c>
      <c r="X24" s="253">
        <f t="shared" si="12"/>
        <v>349.22820000000002</v>
      </c>
      <c r="Y24" s="254">
        <f>IF(P24="Darm",Saitenrechner!$AA$2,(IF(P24="Bronze",Saitenrechner!$AB$2,(IF(P24="Messing",Saitenrechner!$AC$2,(IF(P24="Stahl",Saitenrechner!$AD$2,0)))))))</f>
        <v>0</v>
      </c>
      <c r="Z24" s="255">
        <f t="shared" si="13"/>
        <v>0</v>
      </c>
      <c r="AA24" s="255">
        <f t="shared" si="3"/>
        <v>0</v>
      </c>
      <c r="AB24" s="255">
        <f>IF(P24="Darm",Saitenrechner!$AU$2,(IF(P24="Bronze",Saitenrechner!$AV$2,(IF(P24="Messing",Saitenrechner!$AW$2,(IF(P24="Stahl",Saitenrechner!$AX$2,0)))))))</f>
        <v>0</v>
      </c>
      <c r="AC24" s="256"/>
      <c r="AE24" s="304" t="str">
        <f t="shared" si="14"/>
        <v/>
      </c>
      <c r="AF24" s="304" t="str">
        <f t="shared" si="15"/>
        <v/>
      </c>
      <c r="AG24" s="305" t="str">
        <f t="shared" si="6"/>
        <v/>
      </c>
      <c r="AH24" s="306" t="str">
        <f t="shared" si="7"/>
        <v/>
      </c>
      <c r="AJ24" s="305" t="str">
        <f>IF(O24&gt;0.01,G24/17.817,"")</f>
        <v/>
      </c>
    </row>
    <row r="25" spans="1:36" x14ac:dyDescent="0.2">
      <c r="A25" s="531" t="s">
        <v>59</v>
      </c>
      <c r="B25" s="175">
        <v>18</v>
      </c>
      <c r="C25" s="175" t="s">
        <v>89</v>
      </c>
      <c r="D25" s="172" t="str">
        <f>Saitenrechner!F25</f>
        <v>es</v>
      </c>
      <c r="E25" s="173" t="s">
        <v>46</v>
      </c>
      <c r="F25" s="174">
        <f>Saitenrechner!J25</f>
        <v>311.12698372208001</v>
      </c>
      <c r="G25" s="175">
        <f>Saitenrechner!K25</f>
        <v>0</v>
      </c>
      <c r="H25" s="176" t="str">
        <f>Saitenrechner!L25</f>
        <v/>
      </c>
      <c r="I25" s="153"/>
      <c r="J25" s="177" t="str">
        <f>IF(Saitenrechner!AF25=TRUE,Saitenrechner!AA25,IF(Saitenrechner!AG25=TRUE,Saitenrechner!AB25,IF(Saitenrechner!AH25=TRUE,Saitenrechner!AC25,IF(Saitenrechner!AI25=TRUE,Saitenrechner!AD25,""))))</f>
        <v/>
      </c>
      <c r="K25" s="178" t="str">
        <f>IF(Saitenrechner!AF25=TRUE,Saitenrechner!$AA$5,IF(Saitenrechner!AG25=TRUE,Saitenrechner!$AB$5,IF(Saitenrechner!AH25=TRUE,Saitenrechner!$AC$5,IF(Saitenrechner!AI25=TRUE,Saitenrechner!$AD$5,""))))</f>
        <v/>
      </c>
      <c r="O25" s="284"/>
      <c r="P25" s="349" t="str">
        <f t="shared" si="10"/>
        <v/>
      </c>
      <c r="R25" s="287"/>
      <c r="S25" s="288"/>
      <c r="T25" s="367"/>
      <c r="U25" s="388"/>
      <c r="W25" s="228">
        <f t="shared" si="11"/>
        <v>0</v>
      </c>
      <c r="X25" s="232">
        <f t="shared" si="12"/>
        <v>311.12700000000001</v>
      </c>
      <c r="Y25" s="442">
        <f>IF(P25="Darm",Saitenrechner!$AA$2,(IF(P25="Bronze",Saitenrechner!$AB$2,(IF(P25="Messing",Saitenrechner!$AC$2,(IF(P25="Stahl",Saitenrechner!$AD$2,0)))))))</f>
        <v>0</v>
      </c>
      <c r="Z25" s="236">
        <f t="shared" si="13"/>
        <v>0</v>
      </c>
      <c r="AA25" s="236">
        <f t="shared" si="3"/>
        <v>0</v>
      </c>
      <c r="AB25" s="444">
        <f>IF(P25="Darm",Saitenrechner!$AU$2,(IF(P25="Bronze",Saitenrechner!$AV$2,(IF(P25="Messing",Saitenrechner!$AW$2,(IF(P25="Stahl",Saitenrechner!$AX$2,0)))))))</f>
        <v>0</v>
      </c>
      <c r="AC25" s="231"/>
      <c r="AE25" s="237" t="str">
        <f t="shared" si="14"/>
        <v/>
      </c>
      <c r="AF25" s="237" t="str">
        <f t="shared" si="15"/>
        <v/>
      </c>
      <c r="AG25" s="257" t="str">
        <f t="shared" si="6"/>
        <v/>
      </c>
      <c r="AH25" s="258" t="str">
        <f t="shared" si="7"/>
        <v/>
      </c>
      <c r="AJ25" s="257" t="str">
        <f>IF(O25&gt;0.01,G25/17.817,"")</f>
        <v/>
      </c>
    </row>
    <row r="26" spans="1:36" x14ac:dyDescent="0.2">
      <c r="A26" s="532"/>
      <c r="B26" s="198">
        <v>19</v>
      </c>
      <c r="C26" s="198" t="s">
        <v>88</v>
      </c>
      <c r="D26" s="172" t="str">
        <f>Saitenrechner!F26</f>
        <v>d</v>
      </c>
      <c r="E26" s="173" t="s">
        <v>46</v>
      </c>
      <c r="F26" s="174">
        <f>Saitenrechner!J26</f>
        <v>293.664767917407</v>
      </c>
      <c r="G26" s="175">
        <f>Saitenrechner!K26</f>
        <v>0</v>
      </c>
      <c r="H26" s="176" t="str">
        <f>Saitenrechner!L26</f>
        <v/>
      </c>
      <c r="I26" s="153"/>
      <c r="J26" s="177" t="str">
        <f>IF(Saitenrechner!AF26=TRUE,Saitenrechner!AA26,IF(Saitenrechner!AG26=TRUE,Saitenrechner!AB26,IF(Saitenrechner!AH26=TRUE,Saitenrechner!AC26,IF(Saitenrechner!AI26=TRUE,Saitenrechner!AD26,""))))</f>
        <v/>
      </c>
      <c r="K26" s="178" t="str">
        <f>IF(Saitenrechner!AF26=TRUE,Saitenrechner!$AA$5,IF(Saitenrechner!AG26=TRUE,Saitenrechner!$AB$5,IF(Saitenrechner!AH26=TRUE,Saitenrechner!$AC$5,IF(Saitenrechner!AI26=TRUE,Saitenrechner!$AD$5,""))))</f>
        <v/>
      </c>
      <c r="O26" s="284"/>
      <c r="P26" s="349" t="str">
        <f t="shared" si="10"/>
        <v/>
      </c>
      <c r="R26" s="287"/>
      <c r="S26" s="288"/>
      <c r="T26" s="367"/>
      <c r="U26" s="388"/>
      <c r="W26" s="228">
        <f t="shared" si="11"/>
        <v>0</v>
      </c>
      <c r="X26" s="232">
        <f t="shared" si="12"/>
        <v>293.66480000000001</v>
      </c>
      <c r="Y26" s="442">
        <f>IF(P26="Darm",Saitenrechner!$AA$2,(IF(P26="Bronze",Saitenrechner!$AB$2,(IF(P26="Messing",Saitenrechner!$AC$2,(IF(P26="Stahl",Saitenrechner!$AD$2,0)))))))</f>
        <v>0</v>
      </c>
      <c r="Z26" s="236">
        <f t="shared" si="13"/>
        <v>0</v>
      </c>
      <c r="AA26" s="236">
        <f t="shared" si="3"/>
        <v>0</v>
      </c>
      <c r="AB26" s="444">
        <f>IF(P26="Darm",Saitenrechner!$AU$2,(IF(P26="Bronze",Saitenrechner!$AV$2,(IF(P26="Messing",Saitenrechner!$AW$2,(IF(P26="Stahl",Saitenrechner!$AX$2,0)))))))</f>
        <v>0</v>
      </c>
      <c r="AC26" s="231"/>
      <c r="AE26" s="237" t="str">
        <f t="shared" si="14"/>
        <v/>
      </c>
      <c r="AF26" s="237" t="str">
        <f t="shared" si="15"/>
        <v/>
      </c>
      <c r="AG26" s="257" t="str">
        <f t="shared" si="6"/>
        <v/>
      </c>
      <c r="AH26" s="258" t="str">
        <f t="shared" si="7"/>
        <v/>
      </c>
      <c r="AJ26" s="257" t="str">
        <f>IF(O26&gt;0.01,G26/17.817,"")</f>
        <v/>
      </c>
    </row>
    <row r="27" spans="1:36" x14ac:dyDescent="0.2">
      <c r="A27" s="532"/>
      <c r="B27" s="197">
        <v>20</v>
      </c>
      <c r="C27" s="197" t="s">
        <v>87</v>
      </c>
      <c r="D27" s="189" t="str">
        <f>Saitenrechner!F27</f>
        <v>c</v>
      </c>
      <c r="E27" s="190" t="s">
        <v>46</v>
      </c>
      <c r="F27" s="191">
        <f>Saitenrechner!J27</f>
        <v>261.625565300598</v>
      </c>
      <c r="G27" s="192">
        <f>Saitenrechner!K27</f>
        <v>0</v>
      </c>
      <c r="H27" s="193" t="str">
        <f>Saitenrechner!L27</f>
        <v/>
      </c>
      <c r="I27" s="153"/>
      <c r="J27" s="194" t="str">
        <f>IF(Saitenrechner!AF27=TRUE,Saitenrechner!AA27,IF(Saitenrechner!AG27=TRUE,Saitenrechner!AB27,IF(Saitenrechner!AH27=TRUE,Saitenrechner!AC27,IF(Saitenrechner!AI27=TRUE,Saitenrechner!AD27,""))))</f>
        <v/>
      </c>
      <c r="K27" s="195" t="str">
        <f>IF(Saitenrechner!AF27=TRUE,Saitenrechner!$AA$5,IF(Saitenrechner!AG27=TRUE,Saitenrechner!$AB$5,IF(Saitenrechner!AH27=TRUE,Saitenrechner!$AC$5,IF(Saitenrechner!AI27=TRUE,Saitenrechner!$AD$5,""))))</f>
        <v/>
      </c>
      <c r="O27" s="341"/>
      <c r="P27" s="351" t="str">
        <f t="shared" si="10"/>
        <v/>
      </c>
      <c r="R27" s="291"/>
      <c r="S27" s="292"/>
      <c r="T27" s="369"/>
      <c r="U27" s="390"/>
      <c r="W27" s="242">
        <f t="shared" si="11"/>
        <v>0</v>
      </c>
      <c r="X27" s="243">
        <f t="shared" si="12"/>
        <v>261.62560000000002</v>
      </c>
      <c r="Y27" s="244">
        <f>IF(P27="Darm",Saitenrechner!$AA$2,(IF(P27="Bronze",Saitenrechner!$AB$2,(IF(P27="Messing",Saitenrechner!$AC$2,(IF(P27="Stahl",Saitenrechner!$AD$2,0)))))))</f>
        <v>0</v>
      </c>
      <c r="Z27" s="245">
        <f t="shared" si="13"/>
        <v>0</v>
      </c>
      <c r="AA27" s="245">
        <f t="shared" si="3"/>
        <v>0</v>
      </c>
      <c r="AB27" s="245">
        <f>IF(P27="Darm",Saitenrechner!$AU$2,(IF(P27="Bronze",Saitenrechner!$AV$2,(IF(P27="Messing",Saitenrechner!$AW$2,(IF(P27="Stahl",Saitenrechner!$AX$2,0)))))))</f>
        <v>0</v>
      </c>
      <c r="AC27" s="246"/>
      <c r="AE27" s="298" t="str">
        <f t="shared" si="14"/>
        <v/>
      </c>
      <c r="AF27" s="298" t="str">
        <f t="shared" si="15"/>
        <v/>
      </c>
      <c r="AG27" s="299" t="str">
        <f t="shared" si="6"/>
        <v/>
      </c>
      <c r="AH27" s="300" t="str">
        <f t="shared" si="7"/>
        <v/>
      </c>
      <c r="AJ27" s="299" t="str">
        <f>IF(O27&gt;0.01,G27/17.817,"")</f>
        <v/>
      </c>
    </row>
    <row r="28" spans="1:36" x14ac:dyDescent="0.2">
      <c r="A28" s="532"/>
      <c r="B28" s="175">
        <v>21</v>
      </c>
      <c r="C28" s="175" t="s">
        <v>86</v>
      </c>
      <c r="D28" s="172" t="str">
        <f>Saitenrechner!F28</f>
        <v>b</v>
      </c>
      <c r="E28" s="199"/>
      <c r="F28" s="174">
        <f>Saitenrechner!J28</f>
        <v>233.081880759044</v>
      </c>
      <c r="G28" s="175">
        <f>Saitenrechner!K28</f>
        <v>0</v>
      </c>
      <c r="H28" s="176" t="str">
        <f>Saitenrechner!L28</f>
        <v/>
      </c>
      <c r="I28" s="153"/>
      <c r="J28" s="177" t="str">
        <f>IF(Saitenrechner!AF28=TRUE,Saitenrechner!AA28,IF(Saitenrechner!AG28=TRUE,Saitenrechner!AB28,IF(Saitenrechner!AH28=TRUE,Saitenrechner!AC28,IF(Saitenrechner!AI28=TRUE,Saitenrechner!AD28,""))))</f>
        <v/>
      </c>
      <c r="K28" s="178" t="str">
        <f>IF(Saitenrechner!AF28=TRUE,Saitenrechner!$AA$5,IF(Saitenrechner!AG28=TRUE,Saitenrechner!$AB$5,IF(Saitenrechner!AH28=TRUE,Saitenrechner!$AC$5,IF(Saitenrechner!AI28=TRUE,Saitenrechner!$AD$5,""))))</f>
        <v/>
      </c>
      <c r="O28" s="284"/>
      <c r="P28" s="349" t="str">
        <f t="shared" si="10"/>
        <v/>
      </c>
      <c r="R28" s="287"/>
      <c r="S28" s="288"/>
      <c r="T28" s="367"/>
      <c r="U28" s="388"/>
      <c r="W28" s="228">
        <f t="shared" si="11"/>
        <v>0</v>
      </c>
      <c r="X28" s="232">
        <f t="shared" si="12"/>
        <v>233.08189999999999</v>
      </c>
      <c r="Y28" s="442">
        <f>IF(P28="Darm",Saitenrechner!$AA$2,(IF(P28="Bronze",Saitenrechner!$AB$2,(IF(P28="Messing",Saitenrechner!$AC$2,(IF(P28="Stahl",Saitenrechner!$AD$2,0)))))))</f>
        <v>0</v>
      </c>
      <c r="Z28" s="236">
        <f t="shared" si="13"/>
        <v>0</v>
      </c>
      <c r="AA28" s="236">
        <f t="shared" si="3"/>
        <v>0</v>
      </c>
      <c r="AB28" s="444">
        <f>IF(P28="Darm",Saitenrechner!$AU$2,(IF(P28="Bronze",Saitenrechner!$AV$2,(IF(P28="Messing",Saitenrechner!$AW$2,(IF(P28="Stahl",Saitenrechner!$AX$2,0)))))))</f>
        <v>0</v>
      </c>
      <c r="AC28" s="231"/>
      <c r="AE28" s="237" t="str">
        <f t="shared" si="14"/>
        <v/>
      </c>
      <c r="AF28" s="237" t="str">
        <f t="shared" si="15"/>
        <v/>
      </c>
      <c r="AG28" s="257" t="str">
        <f t="shared" si="6"/>
        <v/>
      </c>
      <c r="AH28" s="258" t="str">
        <f t="shared" si="7"/>
        <v/>
      </c>
      <c r="AJ28" s="257" t="str">
        <f>IF(O28&gt;0.01,G28/17.817,"")</f>
        <v/>
      </c>
    </row>
    <row r="29" spans="1:36" x14ac:dyDescent="0.2">
      <c r="A29" s="532"/>
      <c r="B29" s="198">
        <v>22</v>
      </c>
      <c r="C29" s="198" t="s">
        <v>85</v>
      </c>
      <c r="D29" s="172" t="str">
        <f>Saitenrechner!F29</f>
        <v>as</v>
      </c>
      <c r="E29" s="199"/>
      <c r="F29" s="174">
        <f>Saitenrechner!J29</f>
        <v>207.652348789972</v>
      </c>
      <c r="G29" s="175">
        <f>Saitenrechner!K29</f>
        <v>0</v>
      </c>
      <c r="H29" s="176" t="str">
        <f>Saitenrechner!L29</f>
        <v/>
      </c>
      <c r="I29" s="153"/>
      <c r="J29" s="177" t="str">
        <f>IF(Saitenrechner!AF29=TRUE,Saitenrechner!AA29,IF(Saitenrechner!AG29=TRUE,Saitenrechner!AB29,IF(Saitenrechner!AH29=TRUE,Saitenrechner!AC29,IF(Saitenrechner!AI29=TRUE,Saitenrechner!AD29,""))))</f>
        <v/>
      </c>
      <c r="K29" s="178" t="str">
        <f>IF(Saitenrechner!AF29=TRUE,Saitenrechner!$AA$5,IF(Saitenrechner!AG29=TRUE,Saitenrechner!$AB$5,IF(Saitenrechner!AH29=TRUE,Saitenrechner!$AC$5,IF(Saitenrechner!AI29=TRUE,Saitenrechner!$AD$5,""))))</f>
        <v/>
      </c>
      <c r="O29" s="284"/>
      <c r="P29" s="349" t="str">
        <f t="shared" si="10"/>
        <v/>
      </c>
      <c r="R29" s="287"/>
      <c r="S29" s="288"/>
      <c r="T29" s="367"/>
      <c r="U29" s="388"/>
      <c r="W29" s="228">
        <f t="shared" si="11"/>
        <v>0</v>
      </c>
      <c r="X29" s="232">
        <f t="shared" si="12"/>
        <v>207.6523</v>
      </c>
      <c r="Y29" s="442">
        <f>IF(P29="Darm",Saitenrechner!$AA$2,(IF(P29="Bronze",Saitenrechner!$AB$2,(IF(P29="Messing",Saitenrechner!$AC$2,(IF(P29="Stahl",Saitenrechner!$AD$2,0)))))))</f>
        <v>0</v>
      </c>
      <c r="Z29" s="236">
        <f t="shared" si="13"/>
        <v>0</v>
      </c>
      <c r="AA29" s="236">
        <f t="shared" si="3"/>
        <v>0</v>
      </c>
      <c r="AB29" s="444">
        <f>IF(P29="Darm",Saitenrechner!$AU$2,(IF(P29="Bronze",Saitenrechner!$AV$2,(IF(P29="Messing",Saitenrechner!$AW$2,(IF(P29="Stahl",Saitenrechner!$AX$2,0)))))))</f>
        <v>0</v>
      </c>
      <c r="AC29" s="231"/>
      <c r="AE29" s="237" t="str">
        <f t="shared" si="14"/>
        <v/>
      </c>
      <c r="AF29" s="237" t="str">
        <f t="shared" si="15"/>
        <v/>
      </c>
      <c r="AG29" s="257" t="str">
        <f t="shared" si="6"/>
        <v/>
      </c>
      <c r="AH29" s="258" t="str">
        <f t="shared" si="7"/>
        <v/>
      </c>
      <c r="AJ29" s="257" t="str">
        <f t="shared" ref="AJ29:AJ30" si="18">IF(O29&gt;0.01,G29/17.817,"")</f>
        <v/>
      </c>
    </row>
    <row r="30" spans="1:36" x14ac:dyDescent="0.2">
      <c r="A30" s="532"/>
      <c r="B30" s="175">
        <v>23</v>
      </c>
      <c r="C30" s="175" t="s">
        <v>84</v>
      </c>
      <c r="D30" s="172" t="str">
        <f>Saitenrechner!F30</f>
        <v>g</v>
      </c>
      <c r="E30" s="199"/>
      <c r="F30" s="174">
        <f>Saitenrechner!J30</f>
        <v>195.99771799087401</v>
      </c>
      <c r="G30" s="175">
        <f>Saitenrechner!K30</f>
        <v>0</v>
      </c>
      <c r="H30" s="176" t="str">
        <f>Saitenrechner!L30</f>
        <v/>
      </c>
      <c r="I30" s="153"/>
      <c r="J30" s="177" t="str">
        <f>IF(Saitenrechner!AF30=TRUE,Saitenrechner!AA30,IF(Saitenrechner!AG30=TRUE,Saitenrechner!AB30,IF(Saitenrechner!AH30=TRUE,Saitenrechner!AC30,IF(Saitenrechner!AI30=TRUE,Saitenrechner!AD30,""))))</f>
        <v/>
      </c>
      <c r="K30" s="178" t="str">
        <f>IF(Saitenrechner!AF30=TRUE,Saitenrechner!$AA$5,IF(Saitenrechner!AG30=TRUE,Saitenrechner!$AB$5,IF(Saitenrechner!AH30=TRUE,Saitenrechner!$AC$5,IF(Saitenrechner!AI30=TRUE,Saitenrechner!$AD$5,""))))</f>
        <v/>
      </c>
      <c r="O30" s="284"/>
      <c r="P30" s="349" t="str">
        <f t="shared" si="10"/>
        <v/>
      </c>
      <c r="R30" s="287"/>
      <c r="S30" s="288"/>
      <c r="T30" s="367"/>
      <c r="U30" s="388"/>
      <c r="W30" s="228">
        <f t="shared" si="11"/>
        <v>0</v>
      </c>
      <c r="X30" s="232">
        <f t="shared" si="12"/>
        <v>195.99770000000001</v>
      </c>
      <c r="Y30" s="442">
        <f>IF(P30="Darm",Saitenrechner!$AA$2,(IF(P30="Bronze",Saitenrechner!$AB$2,(IF(P30="Messing",Saitenrechner!$AC$2,(IF(P30="Stahl",Saitenrechner!$AD$2,0)))))))</f>
        <v>0</v>
      </c>
      <c r="Z30" s="236">
        <f t="shared" si="13"/>
        <v>0</v>
      </c>
      <c r="AA30" s="236">
        <f t="shared" si="3"/>
        <v>0</v>
      </c>
      <c r="AB30" s="444">
        <f>IF(P30="Darm",Saitenrechner!$AU$2,(IF(P30="Bronze",Saitenrechner!$AV$2,(IF(P30="Messing",Saitenrechner!$AW$2,(IF(P30="Stahl",Saitenrechner!$AX$2,0)))))))</f>
        <v>0</v>
      </c>
      <c r="AC30" s="231"/>
      <c r="AE30" s="237" t="str">
        <f t="shared" si="14"/>
        <v/>
      </c>
      <c r="AF30" s="237" t="str">
        <f t="shared" si="15"/>
        <v/>
      </c>
      <c r="AG30" s="257" t="str">
        <f t="shared" si="6"/>
        <v/>
      </c>
      <c r="AH30" s="258" t="str">
        <f t="shared" si="7"/>
        <v/>
      </c>
      <c r="AJ30" s="257" t="str">
        <f t="shared" si="18"/>
        <v/>
      </c>
    </row>
    <row r="31" spans="1:36" ht="15" thickBot="1" x14ac:dyDescent="0.25">
      <c r="A31" s="533"/>
      <c r="B31" s="196">
        <v>24</v>
      </c>
      <c r="C31" s="196" t="s">
        <v>83</v>
      </c>
      <c r="D31" s="181" t="str">
        <f>Saitenrechner!F31</f>
        <v>f</v>
      </c>
      <c r="E31" s="200"/>
      <c r="F31" s="183">
        <f>Saitenrechner!J31</f>
        <v>174.614115716501</v>
      </c>
      <c r="G31" s="184">
        <f>Saitenrechner!K31</f>
        <v>0</v>
      </c>
      <c r="H31" s="185" t="str">
        <f>Saitenrechner!L31</f>
        <v/>
      </c>
      <c r="I31" s="153"/>
      <c r="J31" s="186" t="str">
        <f>IF(Saitenrechner!AF31=TRUE,Saitenrechner!AA31,IF(Saitenrechner!AG31=TRUE,Saitenrechner!AB31,IF(Saitenrechner!AH31=TRUE,Saitenrechner!AC31,IF(Saitenrechner!AI31=TRUE,Saitenrechner!AD31,""))))</f>
        <v/>
      </c>
      <c r="K31" s="187" t="str">
        <f>IF(Saitenrechner!AF31=TRUE,Saitenrechner!$AA$5,IF(Saitenrechner!AG31=TRUE,Saitenrechner!$AB$5,IF(Saitenrechner!AH31=TRUE,Saitenrechner!$AC$5,IF(Saitenrechner!AI31=TRUE,Saitenrechner!$AD$5,""))))</f>
        <v/>
      </c>
      <c r="O31" s="343"/>
      <c r="P31" s="350" t="str">
        <f t="shared" si="10"/>
        <v/>
      </c>
      <c r="R31" s="289"/>
      <c r="S31" s="290"/>
      <c r="T31" s="368"/>
      <c r="U31" s="389"/>
      <c r="W31" s="252">
        <f t="shared" si="11"/>
        <v>0</v>
      </c>
      <c r="X31" s="253">
        <f t="shared" si="12"/>
        <v>174.61410000000001</v>
      </c>
      <c r="Y31" s="254">
        <f>IF(P31="Darm",Saitenrechner!$AA$2,(IF(P31="Bronze",Saitenrechner!$AB$2,(IF(P31="Messing",Saitenrechner!$AC$2,(IF(P31="Stahl",Saitenrechner!$AD$2,0)))))))</f>
        <v>0</v>
      </c>
      <c r="Z31" s="255">
        <f t="shared" si="13"/>
        <v>0</v>
      </c>
      <c r="AA31" s="255">
        <f t="shared" si="3"/>
        <v>0</v>
      </c>
      <c r="AB31" s="255">
        <f>IF(P31="Darm",Saitenrechner!$AU$2,(IF(P31="Bronze",Saitenrechner!$AV$2,(IF(P31="Messing",Saitenrechner!$AW$2,(IF(P31="Stahl",Saitenrechner!$AX$2,0)))))))</f>
        <v>0</v>
      </c>
      <c r="AC31" s="256"/>
      <c r="AE31" s="304" t="str">
        <f t="shared" si="14"/>
        <v/>
      </c>
      <c r="AF31" s="304" t="str">
        <f t="shared" si="15"/>
        <v/>
      </c>
      <c r="AG31" s="305" t="str">
        <f t="shared" si="6"/>
        <v/>
      </c>
      <c r="AH31" s="306" t="str">
        <f t="shared" si="7"/>
        <v/>
      </c>
      <c r="AJ31" s="305" t="str">
        <f>IF(O31&gt;0.01,G31/17.817,"")</f>
        <v/>
      </c>
    </row>
    <row r="32" spans="1:36" x14ac:dyDescent="0.2">
      <c r="A32" s="531" t="s">
        <v>58</v>
      </c>
      <c r="B32" s="198">
        <v>25</v>
      </c>
      <c r="C32" s="198" t="s">
        <v>82</v>
      </c>
      <c r="D32" s="172" t="str">
        <f>Saitenrechner!F32</f>
        <v>es</v>
      </c>
      <c r="E32" s="199"/>
      <c r="F32" s="174">
        <f>Saitenrechner!J32</f>
        <v>155.56349186104001</v>
      </c>
      <c r="G32" s="175">
        <f>Saitenrechner!K32</f>
        <v>0</v>
      </c>
      <c r="H32" s="176" t="str">
        <f>Saitenrechner!L32</f>
        <v/>
      </c>
      <c r="I32" s="153"/>
      <c r="J32" s="177" t="str">
        <f>IF(Saitenrechner!AF32=TRUE,Saitenrechner!AA32,IF(Saitenrechner!AG32=TRUE,Saitenrechner!AB32,IF(Saitenrechner!AH32=TRUE,Saitenrechner!AC32,IF(Saitenrechner!AI32=TRUE,Saitenrechner!AD32,""))))</f>
        <v/>
      </c>
      <c r="K32" s="178" t="str">
        <f>IF(Saitenrechner!AF32=TRUE,Saitenrechner!$AA$5,IF(Saitenrechner!AG32=TRUE,Saitenrechner!$AB$5,IF(Saitenrechner!AH32=TRUE,Saitenrechner!$AC$5,IF(Saitenrechner!AI32=TRUE,Saitenrechner!$AD$5,""))))</f>
        <v/>
      </c>
      <c r="O32" s="284"/>
      <c r="P32" s="349" t="str">
        <f t="shared" si="10"/>
        <v/>
      </c>
      <c r="R32" s="287"/>
      <c r="S32" s="288"/>
      <c r="T32" s="367"/>
      <c r="U32" s="388"/>
      <c r="W32" s="228">
        <f t="shared" si="11"/>
        <v>0</v>
      </c>
      <c r="X32" s="232">
        <f t="shared" si="12"/>
        <v>155.5635</v>
      </c>
      <c r="Y32" s="442">
        <f>IF(P32="Darm",Saitenrechner!$AA$2,(IF(P32="Bronze",Saitenrechner!$AB$2,(IF(P32="Messing",Saitenrechner!$AC$2,(IF(P32="Stahl",Saitenrechner!$AD$2,0)))))))</f>
        <v>0</v>
      </c>
      <c r="Z32" s="236">
        <f t="shared" si="13"/>
        <v>0</v>
      </c>
      <c r="AA32" s="236">
        <f t="shared" si="3"/>
        <v>0</v>
      </c>
      <c r="AB32" s="444">
        <f>IF(P32="Darm",Saitenrechner!$AU$2,(IF(P32="Bronze",Saitenrechner!$AV$2,(IF(P32="Messing",Saitenrechner!$AW$2,(IF(P32="Stahl",Saitenrechner!$AX$2,0)))))))</f>
        <v>0</v>
      </c>
      <c r="AC32" s="231"/>
      <c r="AE32" s="237" t="str">
        <f t="shared" si="14"/>
        <v/>
      </c>
      <c r="AF32" s="237" t="str">
        <f t="shared" si="15"/>
        <v/>
      </c>
      <c r="AG32" s="257" t="str">
        <f t="shared" si="6"/>
        <v/>
      </c>
      <c r="AH32" s="258" t="str">
        <f t="shared" si="7"/>
        <v/>
      </c>
      <c r="AJ32" s="257" t="str">
        <f>IF(O32&gt;0.01,G32/17.817,"")</f>
        <v/>
      </c>
    </row>
    <row r="33" spans="1:36" x14ac:dyDescent="0.2">
      <c r="A33" s="532"/>
      <c r="B33" s="175">
        <v>26</v>
      </c>
      <c r="C33" s="175" t="s">
        <v>81</v>
      </c>
      <c r="D33" s="172" t="str">
        <f>Saitenrechner!F33</f>
        <v>d</v>
      </c>
      <c r="E33" s="199"/>
      <c r="F33" s="174">
        <f>Saitenrechner!J33</f>
        <v>146.83238395870299</v>
      </c>
      <c r="G33" s="175">
        <f>Saitenrechner!K33</f>
        <v>0</v>
      </c>
      <c r="H33" s="176" t="str">
        <f>Saitenrechner!L33</f>
        <v/>
      </c>
      <c r="I33" s="153"/>
      <c r="J33" s="177" t="str">
        <f>IF(Saitenrechner!AF33=TRUE,Saitenrechner!AA33,IF(Saitenrechner!AG33=TRUE,Saitenrechner!AB33,IF(Saitenrechner!AH33=TRUE,Saitenrechner!AC33,IF(Saitenrechner!AI33=TRUE,Saitenrechner!AD33,""))))</f>
        <v/>
      </c>
      <c r="K33" s="178" t="str">
        <f>IF(Saitenrechner!AF33=TRUE,Saitenrechner!$AA$5,IF(Saitenrechner!AG33=TRUE,Saitenrechner!$AB$5,IF(Saitenrechner!AH33=TRUE,Saitenrechner!$AC$5,IF(Saitenrechner!AI33=TRUE,Saitenrechner!$AD$5,""))))</f>
        <v/>
      </c>
      <c r="O33" s="284"/>
      <c r="P33" s="349" t="str">
        <f t="shared" si="10"/>
        <v/>
      </c>
      <c r="R33" s="287"/>
      <c r="S33" s="288"/>
      <c r="T33" s="367"/>
      <c r="U33" s="388"/>
      <c r="W33" s="228">
        <f t="shared" si="11"/>
        <v>0</v>
      </c>
      <c r="X33" s="232">
        <f t="shared" si="12"/>
        <v>146.83240000000001</v>
      </c>
      <c r="Y33" s="442">
        <f>IF(P33="Darm",Saitenrechner!$AA$2,(IF(P33="Bronze",Saitenrechner!$AB$2,(IF(P33="Messing",Saitenrechner!$AC$2,(IF(P33="Stahl",Saitenrechner!$AD$2,0)))))))</f>
        <v>0</v>
      </c>
      <c r="Z33" s="236">
        <f t="shared" si="13"/>
        <v>0</v>
      </c>
      <c r="AA33" s="236">
        <f t="shared" si="3"/>
        <v>0</v>
      </c>
      <c r="AB33" s="444">
        <f>IF(P33="Darm",Saitenrechner!$AU$2,(IF(P33="Bronze",Saitenrechner!$AV$2,(IF(P33="Messing",Saitenrechner!$AW$2,(IF(P33="Stahl",Saitenrechner!$AX$2,0)))))))</f>
        <v>0</v>
      </c>
      <c r="AC33" s="231"/>
      <c r="AE33" s="237" t="str">
        <f t="shared" si="14"/>
        <v/>
      </c>
      <c r="AF33" s="237" t="str">
        <f t="shared" si="15"/>
        <v/>
      </c>
      <c r="AG33" s="257" t="str">
        <f t="shared" si="6"/>
        <v/>
      </c>
      <c r="AH33" s="258" t="str">
        <f t="shared" si="7"/>
        <v/>
      </c>
      <c r="AJ33" s="257" t="str">
        <f>IF(O33&gt;0.01,G33/17.817,"")</f>
        <v/>
      </c>
    </row>
    <row r="34" spans="1:36" x14ac:dyDescent="0.2">
      <c r="A34" s="532"/>
      <c r="B34" s="197">
        <v>27</v>
      </c>
      <c r="C34" s="197" t="s">
        <v>80</v>
      </c>
      <c r="D34" s="189" t="str">
        <f>Saitenrechner!F34</f>
        <v>c</v>
      </c>
      <c r="E34" s="201"/>
      <c r="F34" s="191">
        <f>Saitenrechner!J34</f>
        <v>130.812782650299</v>
      </c>
      <c r="G34" s="192">
        <f>Saitenrechner!K34</f>
        <v>0</v>
      </c>
      <c r="H34" s="193" t="str">
        <f>Saitenrechner!L34</f>
        <v/>
      </c>
      <c r="I34" s="153"/>
      <c r="J34" s="194" t="str">
        <f>IF(Saitenrechner!AF34=TRUE,Saitenrechner!AA34,IF(Saitenrechner!AG34=TRUE,Saitenrechner!AB34,IF(Saitenrechner!AH34=TRUE,Saitenrechner!AC34,IF(Saitenrechner!AI34=TRUE,Saitenrechner!AD34,""))))</f>
        <v/>
      </c>
      <c r="K34" s="195" t="str">
        <f>IF(Saitenrechner!AF34=TRUE,Saitenrechner!$AA$5,IF(Saitenrechner!AG34=TRUE,Saitenrechner!$AB$5,IF(Saitenrechner!AH34=TRUE,Saitenrechner!$AC$5,IF(Saitenrechner!AI34=TRUE,Saitenrechner!$AD$5,""))))</f>
        <v/>
      </c>
      <c r="O34" s="341"/>
      <c r="P34" s="351" t="str">
        <f t="shared" si="10"/>
        <v/>
      </c>
      <c r="R34" s="291"/>
      <c r="S34" s="292"/>
      <c r="T34" s="369"/>
      <c r="U34" s="390"/>
      <c r="W34" s="242">
        <f t="shared" si="11"/>
        <v>0</v>
      </c>
      <c r="X34" s="243">
        <f t="shared" si="12"/>
        <v>130.81280000000001</v>
      </c>
      <c r="Y34" s="244">
        <f>IF(P34="Darm",Saitenrechner!$AA$2,(IF(P34="Bronze",Saitenrechner!$AB$2,(IF(P34="Messing",Saitenrechner!$AC$2,(IF(P34="Stahl",Saitenrechner!$AD$2,0)))))))</f>
        <v>0</v>
      </c>
      <c r="Z34" s="245">
        <f t="shared" si="13"/>
        <v>0</v>
      </c>
      <c r="AA34" s="245">
        <f t="shared" si="3"/>
        <v>0</v>
      </c>
      <c r="AB34" s="245">
        <f>IF(P34="Darm",Saitenrechner!$AU$2,(IF(P34="Bronze",Saitenrechner!$AV$2,(IF(P34="Messing",Saitenrechner!$AW$2,(IF(P34="Stahl",Saitenrechner!$AX$2,0)))))))</f>
        <v>0</v>
      </c>
      <c r="AC34" s="246"/>
      <c r="AE34" s="298" t="str">
        <f t="shared" si="14"/>
        <v/>
      </c>
      <c r="AF34" s="298" t="str">
        <f t="shared" si="15"/>
        <v/>
      </c>
      <c r="AG34" s="299" t="str">
        <f t="shared" si="6"/>
        <v/>
      </c>
      <c r="AH34" s="300" t="str">
        <f t="shared" si="7"/>
        <v/>
      </c>
      <c r="AJ34" s="299" t="str">
        <f>IF(O34&gt;0.01,G34/17.817,"")</f>
        <v/>
      </c>
    </row>
    <row r="35" spans="1:36" x14ac:dyDescent="0.2">
      <c r="A35" s="532"/>
      <c r="B35" s="198">
        <v>28</v>
      </c>
      <c r="C35" s="175" t="s">
        <v>79</v>
      </c>
      <c r="D35" s="172" t="str">
        <f>Saitenrechner!F35</f>
        <v>B</v>
      </c>
      <c r="E35" s="199"/>
      <c r="F35" s="174">
        <f>Saitenrechner!J35</f>
        <v>116.540940379522</v>
      </c>
      <c r="G35" s="175">
        <f>Saitenrechner!K35</f>
        <v>0</v>
      </c>
      <c r="H35" s="176" t="str">
        <f>Saitenrechner!L35</f>
        <v/>
      </c>
      <c r="I35" s="153"/>
      <c r="J35" s="177" t="str">
        <f>IF(Saitenrechner!AF35=TRUE,Saitenrechner!AA35,IF(Saitenrechner!AG35=TRUE,Saitenrechner!AB35,IF(Saitenrechner!AH35=TRUE,Saitenrechner!AC35,IF(Saitenrechner!AI35=TRUE,Saitenrechner!AD35,""))))</f>
        <v/>
      </c>
      <c r="K35" s="178" t="str">
        <f>IF(Saitenrechner!AF35=TRUE,Saitenrechner!$AA$5,IF(Saitenrechner!AG35=TRUE,Saitenrechner!$AB$5,IF(Saitenrechner!AH35=TRUE,Saitenrechner!$AC$5,IF(Saitenrechner!AI35=TRUE,Saitenrechner!$AD$5,""))))</f>
        <v/>
      </c>
      <c r="O35" s="284"/>
      <c r="P35" s="349" t="str">
        <f t="shared" si="10"/>
        <v/>
      </c>
      <c r="R35" s="287"/>
      <c r="S35" s="288"/>
      <c r="T35" s="367"/>
      <c r="U35" s="388"/>
      <c r="W35" s="228">
        <f t="shared" si="11"/>
        <v>0</v>
      </c>
      <c r="X35" s="232">
        <f t="shared" si="12"/>
        <v>116.54089999999999</v>
      </c>
      <c r="Y35" s="442">
        <f>IF(P35="Darm",Saitenrechner!$AA$2,(IF(P35="Bronze",Saitenrechner!$AB$2,(IF(P35="Messing",Saitenrechner!$AC$2,(IF(P35="Stahl",Saitenrechner!$AD$2,0)))))))</f>
        <v>0</v>
      </c>
      <c r="Z35" s="236">
        <f t="shared" si="13"/>
        <v>0</v>
      </c>
      <c r="AA35" s="236">
        <f t="shared" si="3"/>
        <v>0</v>
      </c>
      <c r="AB35" s="444">
        <f>IF(P35="Darm",Saitenrechner!$AU$2,(IF(P35="Bronze",Saitenrechner!$AV$2,(IF(P35="Messing",Saitenrechner!$AW$2,(IF(P35="Stahl",Saitenrechner!$AX$2,0)))))))</f>
        <v>0</v>
      </c>
      <c r="AC35" s="231"/>
      <c r="AE35" s="237" t="str">
        <f t="shared" si="14"/>
        <v/>
      </c>
      <c r="AF35" s="237" t="str">
        <f t="shared" si="15"/>
        <v/>
      </c>
      <c r="AG35" s="257" t="str">
        <f t="shared" si="6"/>
        <v/>
      </c>
      <c r="AH35" s="258" t="str">
        <f t="shared" si="7"/>
        <v/>
      </c>
      <c r="AJ35" s="257" t="str">
        <f>IF(O35&gt;0.01,G35/17.817,"")</f>
        <v/>
      </c>
    </row>
    <row r="36" spans="1:36" x14ac:dyDescent="0.2">
      <c r="A36" s="532"/>
      <c r="B36" s="175">
        <v>29</v>
      </c>
      <c r="C36" s="175" t="s">
        <v>78</v>
      </c>
      <c r="D36" s="172" t="str">
        <f>Saitenrechner!F36</f>
        <v>As</v>
      </c>
      <c r="E36" s="199"/>
      <c r="F36" s="174">
        <f>Saitenrechner!J36</f>
        <v>103.826174394986</v>
      </c>
      <c r="G36" s="175">
        <f>Saitenrechner!K36</f>
        <v>0</v>
      </c>
      <c r="H36" s="176" t="str">
        <f>Saitenrechner!L36</f>
        <v/>
      </c>
      <c r="I36" s="153"/>
      <c r="J36" s="177" t="str">
        <f>IF(Saitenrechner!AF36=TRUE,Saitenrechner!AA36,IF(Saitenrechner!AG36=TRUE,Saitenrechner!AB36,IF(Saitenrechner!AH36=TRUE,Saitenrechner!AC36,IF(Saitenrechner!AI36=TRUE,Saitenrechner!AD36,""))))</f>
        <v/>
      </c>
      <c r="K36" s="178" t="str">
        <f>IF(Saitenrechner!AF36=TRUE,Saitenrechner!$AA$5,IF(Saitenrechner!AG36=TRUE,Saitenrechner!$AB$5,IF(Saitenrechner!AH36=TRUE,Saitenrechner!$AC$5,IF(Saitenrechner!AI36=TRUE,Saitenrechner!$AD$5,""))))</f>
        <v/>
      </c>
      <c r="O36" s="284"/>
      <c r="P36" s="349" t="str">
        <f t="shared" si="10"/>
        <v/>
      </c>
      <c r="R36" s="287"/>
      <c r="S36" s="288"/>
      <c r="T36" s="367"/>
      <c r="U36" s="388"/>
      <c r="W36" s="228">
        <f t="shared" si="11"/>
        <v>0</v>
      </c>
      <c r="X36" s="232">
        <f t="shared" si="12"/>
        <v>103.8262</v>
      </c>
      <c r="Y36" s="442">
        <f>IF(P36="Darm",Saitenrechner!$AA$2,(IF(P36="Bronze",Saitenrechner!$AB$2,(IF(P36="Messing",Saitenrechner!$AC$2,(IF(P36="Stahl",Saitenrechner!$AD$2,0)))))))</f>
        <v>0</v>
      </c>
      <c r="Z36" s="236">
        <f t="shared" si="13"/>
        <v>0</v>
      </c>
      <c r="AA36" s="236">
        <f t="shared" si="3"/>
        <v>0</v>
      </c>
      <c r="AB36" s="444">
        <f>IF(P36="Darm",Saitenrechner!$AU$2,(IF(P36="Bronze",Saitenrechner!$AV$2,(IF(P36="Messing",Saitenrechner!$AW$2,(IF(P36="Stahl",Saitenrechner!$AX$2,0)))))))</f>
        <v>0</v>
      </c>
      <c r="AC36" s="231"/>
      <c r="AE36" s="237" t="str">
        <f t="shared" si="14"/>
        <v/>
      </c>
      <c r="AF36" s="237" t="str">
        <f t="shared" si="15"/>
        <v/>
      </c>
      <c r="AG36" s="257" t="str">
        <f t="shared" si="6"/>
        <v/>
      </c>
      <c r="AH36" s="258" t="str">
        <f t="shared" si="7"/>
        <v/>
      </c>
      <c r="AJ36" s="257" t="str">
        <f t="shared" ref="AJ36:AJ37" si="19">IF(O36&gt;0.01,G36/17.817,"")</f>
        <v/>
      </c>
    </row>
    <row r="37" spans="1:36" x14ac:dyDescent="0.2">
      <c r="A37" s="532"/>
      <c r="B37" s="175">
        <v>30</v>
      </c>
      <c r="C37" s="175" t="s">
        <v>77</v>
      </c>
      <c r="D37" s="172" t="str">
        <f>Saitenrechner!F37</f>
        <v>G</v>
      </c>
      <c r="E37" s="199"/>
      <c r="F37" s="174">
        <f>Saitenrechner!J37</f>
        <v>97.998858995437303</v>
      </c>
      <c r="G37" s="175">
        <f>Saitenrechner!K37</f>
        <v>0</v>
      </c>
      <c r="H37" s="176" t="str">
        <f>Saitenrechner!L37</f>
        <v/>
      </c>
      <c r="I37" s="153"/>
      <c r="J37" s="177" t="str">
        <f>IF(Saitenrechner!AF37=TRUE,Saitenrechner!AA37,IF(Saitenrechner!AG37=TRUE,Saitenrechner!AB37,IF(Saitenrechner!AH37=TRUE,Saitenrechner!AC37,IF(Saitenrechner!AI37=TRUE,Saitenrechner!AD37,""))))</f>
        <v/>
      </c>
      <c r="K37" s="178" t="str">
        <f>IF(Saitenrechner!AF37=TRUE,Saitenrechner!$AA$5,IF(Saitenrechner!AG37=TRUE,Saitenrechner!$AB$5,IF(Saitenrechner!AH37=TRUE,Saitenrechner!$AC$5,IF(Saitenrechner!AI37=TRUE,Saitenrechner!$AD$5,""))))</f>
        <v/>
      </c>
      <c r="O37" s="284"/>
      <c r="P37" s="349" t="str">
        <f t="shared" si="10"/>
        <v/>
      </c>
      <c r="R37" s="287"/>
      <c r="S37" s="288"/>
      <c r="T37" s="367"/>
      <c r="U37" s="388"/>
      <c r="W37" s="228">
        <f t="shared" si="11"/>
        <v>0</v>
      </c>
      <c r="X37" s="232">
        <f t="shared" si="12"/>
        <v>97.998900000000006</v>
      </c>
      <c r="Y37" s="442">
        <f>IF(P37="Darm",Saitenrechner!$AA$2,(IF(P37="Bronze",Saitenrechner!$AB$2,(IF(P37="Messing",Saitenrechner!$AC$2,(IF(P37="Stahl",Saitenrechner!$AD$2,0)))))))</f>
        <v>0</v>
      </c>
      <c r="Z37" s="236">
        <f t="shared" si="13"/>
        <v>0</v>
      </c>
      <c r="AA37" s="236">
        <f t="shared" si="3"/>
        <v>0</v>
      </c>
      <c r="AB37" s="444">
        <f>IF(P37="Darm",Saitenrechner!$AU$2,(IF(P37="Bronze",Saitenrechner!$AV$2,(IF(P37="Messing",Saitenrechner!$AW$2,(IF(P37="Stahl",Saitenrechner!$AX$2,0)))))))</f>
        <v>0</v>
      </c>
      <c r="AC37" s="231"/>
      <c r="AE37" s="237" t="str">
        <f t="shared" si="14"/>
        <v/>
      </c>
      <c r="AF37" s="237" t="str">
        <f t="shared" si="15"/>
        <v/>
      </c>
      <c r="AG37" s="257" t="str">
        <f t="shared" si="6"/>
        <v/>
      </c>
      <c r="AH37" s="258" t="str">
        <f t="shared" si="7"/>
        <v/>
      </c>
      <c r="AJ37" s="257" t="str">
        <f t="shared" si="19"/>
        <v/>
      </c>
    </row>
    <row r="38" spans="1:36" ht="15" thickBot="1" x14ac:dyDescent="0.25">
      <c r="A38" s="533"/>
      <c r="B38" s="196">
        <v>31</v>
      </c>
      <c r="C38" s="196" t="s">
        <v>76</v>
      </c>
      <c r="D38" s="181" t="str">
        <f>Saitenrechner!F38</f>
        <v>F</v>
      </c>
      <c r="E38" s="202"/>
      <c r="F38" s="183">
        <f>Saitenrechner!J38</f>
        <v>87.3070578582509</v>
      </c>
      <c r="G38" s="184">
        <f>Saitenrechner!K38</f>
        <v>0</v>
      </c>
      <c r="H38" s="185" t="str">
        <f>Saitenrechner!L38</f>
        <v/>
      </c>
      <c r="I38" s="153"/>
      <c r="J38" s="186" t="str">
        <f>IF(Saitenrechner!AF38=TRUE,Saitenrechner!AA38,IF(Saitenrechner!AG38=TRUE,Saitenrechner!AB38,IF(Saitenrechner!AH38=TRUE,Saitenrechner!AC38,IF(Saitenrechner!AI38=TRUE,Saitenrechner!AD38,""))))</f>
        <v/>
      </c>
      <c r="K38" s="187" t="str">
        <f>IF(Saitenrechner!AF38=TRUE,Saitenrechner!$AA$5,IF(Saitenrechner!AG38=TRUE,Saitenrechner!$AB$5,IF(Saitenrechner!AH38=TRUE,Saitenrechner!$AC$5,IF(Saitenrechner!AI38=TRUE,Saitenrechner!$AD$5,""))))</f>
        <v/>
      </c>
      <c r="O38" s="343"/>
      <c r="P38" s="350" t="str">
        <f t="shared" si="10"/>
        <v/>
      </c>
      <c r="R38" s="289"/>
      <c r="S38" s="290"/>
      <c r="T38" s="368"/>
      <c r="U38" s="389"/>
      <c r="W38" s="252">
        <f t="shared" si="11"/>
        <v>0</v>
      </c>
      <c r="X38" s="253">
        <f t="shared" si="12"/>
        <v>87.307100000000005</v>
      </c>
      <c r="Y38" s="254">
        <f>IF(P38="Darm",Saitenrechner!$AA$2,(IF(P38="Bronze",Saitenrechner!$AB$2,(IF(P38="Messing",Saitenrechner!$AC$2,(IF(P38="Stahl",Saitenrechner!$AD$2,0)))))))</f>
        <v>0</v>
      </c>
      <c r="Z38" s="255">
        <f t="shared" si="13"/>
        <v>0</v>
      </c>
      <c r="AA38" s="255">
        <f t="shared" si="3"/>
        <v>0</v>
      </c>
      <c r="AB38" s="255">
        <f>IF(P38="Darm",Saitenrechner!$AU$2,(IF(P38="Bronze",Saitenrechner!$AV$2,(IF(P38="Messing",Saitenrechner!$AW$2,(IF(P38="Stahl",Saitenrechner!$AX$2,0)))))))</f>
        <v>0</v>
      </c>
      <c r="AC38" s="256"/>
      <c r="AE38" s="304" t="str">
        <f t="shared" si="14"/>
        <v/>
      </c>
      <c r="AF38" s="304" t="str">
        <f t="shared" si="15"/>
        <v/>
      </c>
      <c r="AG38" s="305" t="str">
        <f t="shared" si="6"/>
        <v/>
      </c>
      <c r="AH38" s="306" t="str">
        <f t="shared" si="7"/>
        <v/>
      </c>
      <c r="AJ38" s="305" t="str">
        <f>IF(O38&gt;0.01,G38/17.817,"")</f>
        <v/>
      </c>
    </row>
    <row r="39" spans="1:36" x14ac:dyDescent="0.2">
      <c r="A39" s="531" t="s">
        <v>57</v>
      </c>
      <c r="B39" s="175">
        <v>32</v>
      </c>
      <c r="C39" s="175" t="s">
        <v>75</v>
      </c>
      <c r="D39" s="172" t="str">
        <f>Saitenrechner!F39</f>
        <v>Es</v>
      </c>
      <c r="E39" s="199"/>
      <c r="F39" s="174">
        <f>Saitenrechner!J39</f>
        <v>77.781745930520202</v>
      </c>
      <c r="G39" s="175">
        <f>Saitenrechner!K39</f>
        <v>0</v>
      </c>
      <c r="H39" s="176" t="str">
        <f>Saitenrechner!L39</f>
        <v/>
      </c>
      <c r="I39" s="153"/>
      <c r="J39" s="177" t="str">
        <f>IF(Saitenrechner!AF39=TRUE,Saitenrechner!AA39,IF(Saitenrechner!AG39=TRUE,Saitenrechner!AB39,IF(Saitenrechner!AH39=TRUE,Saitenrechner!AC39,IF(Saitenrechner!AI39=TRUE,Saitenrechner!AD39,""))))</f>
        <v/>
      </c>
      <c r="K39" s="178" t="str">
        <f>IF(Saitenrechner!AF39=TRUE,Saitenrechner!$AA$5,IF(Saitenrechner!AG39=TRUE,Saitenrechner!$AB$5,IF(Saitenrechner!AH39=TRUE,Saitenrechner!$AC$5,IF(Saitenrechner!AI39=TRUE,Saitenrechner!$AD$5,""))))</f>
        <v/>
      </c>
      <c r="O39" s="284"/>
      <c r="P39" s="349" t="str">
        <f t="shared" si="10"/>
        <v/>
      </c>
      <c r="R39" s="287"/>
      <c r="S39" s="288"/>
      <c r="T39" s="367"/>
      <c r="U39" s="388"/>
      <c r="W39" s="228">
        <f t="shared" si="11"/>
        <v>0</v>
      </c>
      <c r="X39" s="232">
        <f t="shared" si="12"/>
        <v>77.781700000000001</v>
      </c>
      <c r="Y39" s="442">
        <f>IF(P39="Darm",Saitenrechner!$AA$2,(IF(P39="Bronze",Saitenrechner!$AB$2,(IF(P39="Messing",Saitenrechner!$AC$2,(IF(P39="Stahl",Saitenrechner!$AD$2,0)))))))</f>
        <v>0</v>
      </c>
      <c r="Z39" s="236">
        <f t="shared" si="13"/>
        <v>0</v>
      </c>
      <c r="AA39" s="236">
        <f t="shared" si="3"/>
        <v>0</v>
      </c>
      <c r="AB39" s="444">
        <f>IF(P39="Darm",Saitenrechner!$AU$2,(IF(P39="Bronze",Saitenrechner!$AV$2,(IF(P39="Messing",Saitenrechner!$AW$2,(IF(P39="Stahl",Saitenrechner!$AX$2,0)))))))</f>
        <v>0</v>
      </c>
      <c r="AC39" s="231"/>
      <c r="AE39" s="237" t="str">
        <f t="shared" si="14"/>
        <v/>
      </c>
      <c r="AF39" s="237" t="str">
        <f t="shared" si="15"/>
        <v/>
      </c>
      <c r="AG39" s="257" t="str">
        <f t="shared" si="6"/>
        <v/>
      </c>
      <c r="AH39" s="258" t="str">
        <f t="shared" si="7"/>
        <v/>
      </c>
      <c r="AJ39" s="257" t="str">
        <f>IF(O39&gt;0.01,G39/17.817,"")</f>
        <v/>
      </c>
    </row>
    <row r="40" spans="1:36" x14ac:dyDescent="0.2">
      <c r="A40" s="532"/>
      <c r="B40" s="175">
        <v>33</v>
      </c>
      <c r="C40" s="175" t="s">
        <v>74</v>
      </c>
      <c r="D40" s="172" t="str">
        <f>Saitenrechner!F40</f>
        <v>D</v>
      </c>
      <c r="E40" s="199"/>
      <c r="F40" s="174">
        <f>Saitenrechner!J40</f>
        <v>73.416191979351893</v>
      </c>
      <c r="G40" s="175">
        <f>Saitenrechner!K40</f>
        <v>0</v>
      </c>
      <c r="H40" s="176" t="str">
        <f>Saitenrechner!L40</f>
        <v/>
      </c>
      <c r="I40" s="153"/>
      <c r="J40" s="177" t="str">
        <f>IF(Saitenrechner!AF40=TRUE,Saitenrechner!AA40,IF(Saitenrechner!AG40=TRUE,Saitenrechner!AB40,IF(Saitenrechner!AH40=TRUE,Saitenrechner!AC40,IF(Saitenrechner!AI40=TRUE,Saitenrechner!AD40,""))))</f>
        <v/>
      </c>
      <c r="K40" s="178" t="str">
        <f>IF(Saitenrechner!AF40=TRUE,Saitenrechner!$AA$5,IF(Saitenrechner!AG40=TRUE,Saitenrechner!$AB$5,IF(Saitenrechner!AH40=TRUE,Saitenrechner!$AC$5,IF(Saitenrechner!AI40=TRUE,Saitenrechner!$AD$5,""))))</f>
        <v/>
      </c>
      <c r="O40" s="284"/>
      <c r="P40" s="349" t="str">
        <f t="shared" si="10"/>
        <v/>
      </c>
      <c r="R40" s="287"/>
      <c r="S40" s="288"/>
      <c r="T40" s="367"/>
      <c r="U40" s="388"/>
      <c r="W40" s="228">
        <f t="shared" si="11"/>
        <v>0</v>
      </c>
      <c r="X40" s="232">
        <f t="shared" si="12"/>
        <v>73.416200000000003</v>
      </c>
      <c r="Y40" s="442">
        <f>IF(P40="Darm",Saitenrechner!$AA$2,(IF(P40="Bronze",Saitenrechner!$AB$2,(IF(P40="Messing",Saitenrechner!$AC$2,(IF(P40="Stahl",Saitenrechner!$AD$2,0)))))))</f>
        <v>0</v>
      </c>
      <c r="Z40" s="236">
        <f t="shared" si="13"/>
        <v>0</v>
      </c>
      <c r="AA40" s="236">
        <f t="shared" si="3"/>
        <v>0</v>
      </c>
      <c r="AB40" s="444">
        <f>IF(P40="Darm",Saitenrechner!$AU$2,(IF(P40="Bronze",Saitenrechner!$AV$2,(IF(P40="Messing",Saitenrechner!$AW$2,(IF(P40="Stahl",Saitenrechner!$AX$2,0)))))))</f>
        <v>0</v>
      </c>
      <c r="AC40" s="231"/>
      <c r="AE40" s="237" t="str">
        <f t="shared" si="14"/>
        <v/>
      </c>
      <c r="AF40" s="237" t="str">
        <f t="shared" si="15"/>
        <v/>
      </c>
      <c r="AG40" s="257" t="str">
        <f t="shared" si="6"/>
        <v/>
      </c>
      <c r="AH40" s="258" t="str">
        <f t="shared" si="7"/>
        <v/>
      </c>
      <c r="AJ40" s="257" t="str">
        <f>IF(O40&gt;0.01,G40/17.817,"")</f>
        <v/>
      </c>
    </row>
    <row r="41" spans="1:36" x14ac:dyDescent="0.2">
      <c r="A41" s="532"/>
      <c r="B41" s="197">
        <v>34</v>
      </c>
      <c r="C41" s="197" t="s">
        <v>73</v>
      </c>
      <c r="D41" s="189" t="str">
        <f>Saitenrechner!F41</f>
        <v>C</v>
      </c>
      <c r="E41" s="201"/>
      <c r="F41" s="191">
        <f>Saitenrechner!J41</f>
        <v>65.406391325149599</v>
      </c>
      <c r="G41" s="192">
        <f>Saitenrechner!K41</f>
        <v>0</v>
      </c>
      <c r="H41" s="193" t="str">
        <f>Saitenrechner!L41</f>
        <v/>
      </c>
      <c r="I41" s="153"/>
      <c r="J41" s="194" t="str">
        <f>IF(Saitenrechner!AF41=TRUE,Saitenrechner!AA41,IF(Saitenrechner!AG41=TRUE,Saitenrechner!AB41,IF(Saitenrechner!AH41=TRUE,Saitenrechner!AC41,IF(Saitenrechner!AI41=TRUE,Saitenrechner!AD41,""))))</f>
        <v/>
      </c>
      <c r="K41" s="195" t="str">
        <f>IF(Saitenrechner!AF41=TRUE,Saitenrechner!$AA$5,IF(Saitenrechner!AG41=TRUE,Saitenrechner!$AB$5,IF(Saitenrechner!AH41=TRUE,Saitenrechner!$AC$5,IF(Saitenrechner!AI41=TRUE,Saitenrechner!$AD$5,""))))</f>
        <v/>
      </c>
      <c r="O41" s="341"/>
      <c r="P41" s="351" t="str">
        <f t="shared" si="10"/>
        <v/>
      </c>
      <c r="R41" s="291"/>
      <c r="S41" s="292"/>
      <c r="T41" s="369"/>
      <c r="U41" s="390"/>
      <c r="W41" s="242">
        <f t="shared" si="11"/>
        <v>0</v>
      </c>
      <c r="X41" s="243">
        <f t="shared" si="12"/>
        <v>65.406400000000005</v>
      </c>
      <c r="Y41" s="244">
        <f>IF(P41="Darm",Saitenrechner!$AA$2,(IF(P41="Bronze",Saitenrechner!$AB$2,(IF(P41="Messing",Saitenrechner!$AC$2,(IF(P41="Stahl",Saitenrechner!$AD$2,0)))))))</f>
        <v>0</v>
      </c>
      <c r="Z41" s="245">
        <f t="shared" si="13"/>
        <v>0</v>
      </c>
      <c r="AA41" s="245">
        <f t="shared" si="3"/>
        <v>0</v>
      </c>
      <c r="AB41" s="245">
        <f>IF(P41="Darm",Saitenrechner!$AU$2,(IF(P41="Bronze",Saitenrechner!$AV$2,(IF(P41="Messing",Saitenrechner!$AW$2,(IF(P41="Stahl",Saitenrechner!$AX$2,0)))))))</f>
        <v>0</v>
      </c>
      <c r="AC41" s="246"/>
      <c r="AE41" s="298" t="str">
        <f t="shared" si="14"/>
        <v/>
      </c>
      <c r="AF41" s="298" t="str">
        <f t="shared" si="15"/>
        <v/>
      </c>
      <c r="AG41" s="299" t="str">
        <f t="shared" si="6"/>
        <v/>
      </c>
      <c r="AH41" s="300" t="str">
        <f t="shared" si="7"/>
        <v/>
      </c>
      <c r="AJ41" s="299" t="str">
        <f>IF(O41&gt;0.01,G41/17.817,"")</f>
        <v/>
      </c>
    </row>
    <row r="42" spans="1:36" x14ac:dyDescent="0.2">
      <c r="A42" s="532"/>
      <c r="B42" s="175">
        <v>35</v>
      </c>
      <c r="C42" s="175" t="s">
        <v>72</v>
      </c>
      <c r="D42" s="172" t="str">
        <f>Saitenrechner!F42</f>
        <v>,B</v>
      </c>
      <c r="E42" s="199"/>
      <c r="F42" s="174">
        <f>Saitenrechner!J42</f>
        <v>58.270470189761198</v>
      </c>
      <c r="G42" s="175">
        <f>Saitenrechner!K42</f>
        <v>0</v>
      </c>
      <c r="H42" s="176" t="str">
        <f>Saitenrechner!L42</f>
        <v/>
      </c>
      <c r="I42" s="153"/>
      <c r="J42" s="177" t="str">
        <f>IF(Saitenrechner!AF42=TRUE,Saitenrechner!AA42,IF(Saitenrechner!AG42=TRUE,Saitenrechner!AB42,IF(Saitenrechner!AH42=TRUE,Saitenrechner!AC42,IF(Saitenrechner!AI42=TRUE,Saitenrechner!AD42,""))))</f>
        <v/>
      </c>
      <c r="K42" s="178" t="str">
        <f>IF(Saitenrechner!AF42=TRUE,Saitenrechner!$AA$5,IF(Saitenrechner!AG42=TRUE,Saitenrechner!$AB$5,IF(Saitenrechner!AH42=TRUE,Saitenrechner!$AC$5,IF(Saitenrechner!AI42=TRUE,Saitenrechner!$AD$5,""))))</f>
        <v/>
      </c>
      <c r="O42" s="284"/>
      <c r="P42" s="349" t="str">
        <f t="shared" si="10"/>
        <v/>
      </c>
      <c r="R42" s="287"/>
      <c r="S42" s="288"/>
      <c r="T42" s="367"/>
      <c r="U42" s="388"/>
      <c r="W42" s="228">
        <f t="shared" si="11"/>
        <v>0</v>
      </c>
      <c r="X42" s="232">
        <f t="shared" si="12"/>
        <v>58.270499999999998</v>
      </c>
      <c r="Y42" s="442">
        <f>IF(P42="Darm",Saitenrechner!$AA$2,(IF(P42="Bronze",Saitenrechner!$AB$2,(IF(P42="Messing",Saitenrechner!$AC$2,(IF(P42="Stahl",Saitenrechner!$AD$2,0)))))))</f>
        <v>0</v>
      </c>
      <c r="Z42" s="236">
        <f t="shared" si="13"/>
        <v>0</v>
      </c>
      <c r="AA42" s="236">
        <f t="shared" si="3"/>
        <v>0</v>
      </c>
      <c r="AB42" s="444">
        <f>IF(P42="Darm",Saitenrechner!$AU$2,(IF(P42="Bronze",Saitenrechner!$AV$2,(IF(P42="Messing",Saitenrechner!$AW$2,(IF(P42="Stahl",Saitenrechner!$AX$2,0)))))))</f>
        <v>0</v>
      </c>
      <c r="AC42" s="231"/>
      <c r="AE42" s="237" t="str">
        <f t="shared" si="14"/>
        <v/>
      </c>
      <c r="AF42" s="237" t="str">
        <f t="shared" si="15"/>
        <v/>
      </c>
      <c r="AG42" s="257" t="str">
        <f t="shared" si="6"/>
        <v/>
      </c>
      <c r="AH42" s="258" t="str">
        <f t="shared" si="7"/>
        <v/>
      </c>
      <c r="AJ42" s="257" t="str">
        <f>IF(O42&gt;0.01,G42/17.817,"")</f>
        <v/>
      </c>
    </row>
    <row r="43" spans="1:36" x14ac:dyDescent="0.2">
      <c r="A43" s="532"/>
      <c r="B43" s="175">
        <v>36</v>
      </c>
      <c r="C43" s="175" t="s">
        <v>71</v>
      </c>
      <c r="D43" s="172" t="str">
        <f>Saitenrechner!F43</f>
        <v>,As</v>
      </c>
      <c r="E43" s="199"/>
      <c r="F43" s="174">
        <f>Saitenrechner!J43</f>
        <v>51.913087197493098</v>
      </c>
      <c r="G43" s="175">
        <f>Saitenrechner!K43</f>
        <v>0</v>
      </c>
      <c r="H43" s="176" t="str">
        <f>Saitenrechner!L43</f>
        <v/>
      </c>
      <c r="I43" s="153"/>
      <c r="J43" s="177" t="str">
        <f>IF(Saitenrechner!AF43=TRUE,Saitenrechner!AA43,IF(Saitenrechner!AG43=TRUE,Saitenrechner!AB43,IF(Saitenrechner!AH43=TRUE,Saitenrechner!AC43,IF(Saitenrechner!AI43=TRUE,Saitenrechner!AD43,""))))</f>
        <v/>
      </c>
      <c r="K43" s="178" t="str">
        <f>IF(Saitenrechner!AF43=TRUE,Saitenrechner!$AA$5,IF(Saitenrechner!AG43=TRUE,Saitenrechner!$AB$5,IF(Saitenrechner!AH43=TRUE,Saitenrechner!$AC$5,IF(Saitenrechner!AI43=TRUE,Saitenrechner!$AD$5,""))))</f>
        <v/>
      </c>
      <c r="O43" s="284"/>
      <c r="P43" s="349" t="str">
        <f t="shared" si="10"/>
        <v/>
      </c>
      <c r="R43" s="287"/>
      <c r="S43" s="288"/>
      <c r="T43" s="367"/>
      <c r="U43" s="388"/>
      <c r="W43" s="228">
        <f t="shared" si="11"/>
        <v>0</v>
      </c>
      <c r="X43" s="232">
        <f t="shared" si="12"/>
        <v>51.9131</v>
      </c>
      <c r="Y43" s="442">
        <f>IF(P43="Darm",Saitenrechner!$AA$2,(IF(P43="Bronze",Saitenrechner!$AB$2,(IF(P43="Messing",Saitenrechner!$AC$2,(IF(P43="Stahl",Saitenrechner!$AD$2,0)))))))</f>
        <v>0</v>
      </c>
      <c r="Z43" s="236">
        <f t="shared" si="13"/>
        <v>0</v>
      </c>
      <c r="AA43" s="236">
        <f t="shared" si="3"/>
        <v>0</v>
      </c>
      <c r="AB43" s="444">
        <f>IF(P43="Darm",Saitenrechner!$AU$2,(IF(P43="Bronze",Saitenrechner!$AV$2,(IF(P43="Messing",Saitenrechner!$AW$2,(IF(P43="Stahl",Saitenrechner!$AX$2,0)))))))</f>
        <v>0</v>
      </c>
      <c r="AC43" s="231"/>
      <c r="AE43" s="237" t="str">
        <f t="shared" si="14"/>
        <v/>
      </c>
      <c r="AF43" s="237" t="str">
        <f t="shared" si="15"/>
        <v/>
      </c>
      <c r="AG43" s="257" t="str">
        <f t="shared" si="6"/>
        <v/>
      </c>
      <c r="AH43" s="258" t="str">
        <f t="shared" si="7"/>
        <v/>
      </c>
      <c r="AJ43" s="257" t="str">
        <f t="shared" ref="AJ43:AJ44" si="20">IF(O43&gt;0.01,G43/17.817,"")</f>
        <v/>
      </c>
    </row>
    <row r="44" spans="1:36" x14ac:dyDescent="0.2">
      <c r="A44" s="532"/>
      <c r="B44" s="175">
        <v>37</v>
      </c>
      <c r="C44" s="175" t="s">
        <v>70</v>
      </c>
      <c r="D44" s="172" t="str">
        <f>Saitenrechner!F44</f>
        <v>,G</v>
      </c>
      <c r="E44" s="199"/>
      <c r="F44" s="174">
        <f>Saitenrechner!J44</f>
        <v>48.999429497718602</v>
      </c>
      <c r="G44" s="175">
        <f>Saitenrechner!K44</f>
        <v>0</v>
      </c>
      <c r="H44" s="176" t="str">
        <f>Saitenrechner!L44</f>
        <v/>
      </c>
      <c r="I44" s="153"/>
      <c r="J44" s="177" t="str">
        <f>IF(Saitenrechner!AF44=TRUE,Saitenrechner!AA44,IF(Saitenrechner!AG44=TRUE,Saitenrechner!AB44,IF(Saitenrechner!AH44=TRUE,Saitenrechner!AC44,IF(Saitenrechner!AI44=TRUE,Saitenrechner!AD44,""))))</f>
        <v/>
      </c>
      <c r="K44" s="178" t="str">
        <f>IF(Saitenrechner!AF44=TRUE,Saitenrechner!$AA$5,IF(Saitenrechner!AG44=TRUE,Saitenrechner!$AB$5,IF(Saitenrechner!AH44=TRUE,Saitenrechner!$AC$5,IF(Saitenrechner!AI44=TRUE,Saitenrechner!$AD$5,""))))</f>
        <v/>
      </c>
      <c r="O44" s="284"/>
      <c r="P44" s="349" t="str">
        <f t="shared" si="10"/>
        <v/>
      </c>
      <c r="R44" s="287"/>
      <c r="S44" s="288"/>
      <c r="T44" s="367"/>
      <c r="U44" s="388"/>
      <c r="W44" s="228">
        <f t="shared" si="11"/>
        <v>0</v>
      </c>
      <c r="X44" s="232">
        <f t="shared" si="12"/>
        <v>48.999400000000001</v>
      </c>
      <c r="Y44" s="442">
        <f>IF(P44="Darm",Saitenrechner!$AA$2,(IF(P44="Bronze",Saitenrechner!$AB$2,(IF(P44="Messing",Saitenrechner!$AC$2,(IF(P44="Stahl",Saitenrechner!$AD$2,0)))))))</f>
        <v>0</v>
      </c>
      <c r="Z44" s="236">
        <f t="shared" si="13"/>
        <v>0</v>
      </c>
      <c r="AA44" s="236">
        <f t="shared" si="3"/>
        <v>0</v>
      </c>
      <c r="AB44" s="444">
        <f>IF(P44="Darm",Saitenrechner!$AU$2,(IF(P44="Bronze",Saitenrechner!$AV$2,(IF(P44="Messing",Saitenrechner!$AW$2,(IF(P44="Stahl",Saitenrechner!$AX$2,0)))))))</f>
        <v>0</v>
      </c>
      <c r="AC44" s="231"/>
      <c r="AE44" s="237" t="str">
        <f t="shared" si="14"/>
        <v/>
      </c>
      <c r="AF44" s="237" t="str">
        <f t="shared" si="15"/>
        <v/>
      </c>
      <c r="AG44" s="257" t="str">
        <f t="shared" si="6"/>
        <v/>
      </c>
      <c r="AH44" s="258" t="str">
        <f t="shared" si="7"/>
        <v/>
      </c>
      <c r="AJ44" s="257" t="str">
        <f t="shared" si="20"/>
        <v/>
      </c>
    </row>
    <row r="45" spans="1:36" ht="15" thickBot="1" x14ac:dyDescent="0.25">
      <c r="A45" s="533"/>
      <c r="B45" s="196">
        <v>38</v>
      </c>
      <c r="C45" s="196" t="s">
        <v>69</v>
      </c>
      <c r="D45" s="181" t="str">
        <f>Saitenrechner!F45</f>
        <v>,F</v>
      </c>
      <c r="E45" s="202"/>
      <c r="F45" s="183">
        <f>Saitenrechner!J45</f>
        <v>43.6535289291254</v>
      </c>
      <c r="G45" s="184">
        <f>Saitenrechner!K45</f>
        <v>0</v>
      </c>
      <c r="H45" s="185" t="str">
        <f>Saitenrechner!L45</f>
        <v/>
      </c>
      <c r="I45" s="153"/>
      <c r="J45" s="186" t="str">
        <f>IF(Saitenrechner!AF45=TRUE,Saitenrechner!AA45,IF(Saitenrechner!AG45=TRUE,Saitenrechner!AB45,IF(Saitenrechner!AH45=TRUE,Saitenrechner!AC45,IF(Saitenrechner!AI45=TRUE,Saitenrechner!AD45,""))))</f>
        <v/>
      </c>
      <c r="K45" s="187" t="str">
        <f>IF(Saitenrechner!AF45=TRUE,Saitenrechner!$AA$5,IF(Saitenrechner!AG45=TRUE,Saitenrechner!$AB$5,IF(Saitenrechner!AH45=TRUE,Saitenrechner!$AC$5,IF(Saitenrechner!AI45=TRUE,Saitenrechner!$AD$5,""))))</f>
        <v/>
      </c>
      <c r="O45" s="343"/>
      <c r="P45" s="350" t="str">
        <f t="shared" si="10"/>
        <v/>
      </c>
      <c r="R45" s="289"/>
      <c r="S45" s="290"/>
      <c r="T45" s="368"/>
      <c r="U45" s="389"/>
      <c r="W45" s="252">
        <f t="shared" si="11"/>
        <v>0</v>
      </c>
      <c r="X45" s="253">
        <f t="shared" si="12"/>
        <v>43.653500000000001</v>
      </c>
      <c r="Y45" s="254">
        <f>IF(P45="Darm",Saitenrechner!$AA$2,(IF(P45="Bronze",Saitenrechner!$AB$2,(IF(P45="Messing",Saitenrechner!$AC$2,(IF(P45="Stahl",Saitenrechner!$AD$2,0)))))))</f>
        <v>0</v>
      </c>
      <c r="Z45" s="255">
        <f t="shared" si="13"/>
        <v>0</v>
      </c>
      <c r="AA45" s="255">
        <f t="shared" si="3"/>
        <v>0</v>
      </c>
      <c r="AB45" s="255">
        <f>IF(P45="Darm",Saitenrechner!$AU$2,(IF(P45="Bronze",Saitenrechner!$AV$2,(IF(P45="Messing",Saitenrechner!$AW$2,(IF(P45="Stahl",Saitenrechner!$AX$2,0)))))))</f>
        <v>0</v>
      </c>
      <c r="AC45" s="256"/>
      <c r="AE45" s="304" t="str">
        <f t="shared" si="14"/>
        <v/>
      </c>
      <c r="AF45" s="304" t="str">
        <f t="shared" si="15"/>
        <v/>
      </c>
      <c r="AG45" s="305" t="str">
        <f t="shared" si="6"/>
        <v/>
      </c>
      <c r="AH45" s="306" t="str">
        <f t="shared" si="7"/>
        <v/>
      </c>
      <c r="AJ45" s="305" t="str">
        <f>IF(O45&gt;0.01,G45/17.817,"")</f>
        <v/>
      </c>
    </row>
    <row r="46" spans="1:36" x14ac:dyDescent="0.2">
      <c r="A46" s="549" t="s">
        <v>55</v>
      </c>
      <c r="B46" s="175">
        <v>39</v>
      </c>
      <c r="C46" s="175" t="s">
        <v>68</v>
      </c>
      <c r="D46" s="172" t="str">
        <f>Saitenrechner!F46</f>
        <v>,Es</v>
      </c>
      <c r="E46" s="199"/>
      <c r="F46" s="174">
        <f>Saitenrechner!J46</f>
        <v>38.890872965260101</v>
      </c>
      <c r="G46" s="175">
        <f>Saitenrechner!K46</f>
        <v>0</v>
      </c>
      <c r="H46" s="176" t="str">
        <f>Saitenrechner!L46</f>
        <v/>
      </c>
      <c r="I46" s="153"/>
      <c r="J46" s="177" t="str">
        <f>IF(Saitenrechner!AF46=TRUE,Saitenrechner!AA46,IF(Saitenrechner!AG46=TRUE,Saitenrechner!AB46,IF(Saitenrechner!AH46=TRUE,Saitenrechner!AC46,IF(Saitenrechner!AI46=TRUE,Saitenrechner!AD46,""))))</f>
        <v/>
      </c>
      <c r="K46" s="178" t="str">
        <f>IF(Saitenrechner!AF46=TRUE,Saitenrechner!$AA$5,IF(Saitenrechner!AG46=TRUE,Saitenrechner!$AB$5,IF(Saitenrechner!AH46=TRUE,Saitenrechner!$AC$5,IF(Saitenrechner!AI46=TRUE,Saitenrechner!$AD$5,""))))</f>
        <v/>
      </c>
      <c r="O46" s="284"/>
      <c r="P46" s="352" t="str">
        <f t="shared" si="10"/>
        <v/>
      </c>
      <c r="R46" s="287"/>
      <c r="S46" s="288"/>
      <c r="T46" s="367"/>
      <c r="U46" s="388"/>
      <c r="W46" s="228">
        <f t="shared" si="11"/>
        <v>0</v>
      </c>
      <c r="X46" s="232">
        <f t="shared" si="12"/>
        <v>38.890900000000002</v>
      </c>
      <c r="Y46" s="442">
        <f>IF(P46="Darm",Saitenrechner!$AA$2,(IF(P46="Bronze",Saitenrechner!$AB$2,(IF(P46="Messing",Saitenrechner!$AC$2,(IF(P46="Stahl",Saitenrechner!$AD$2,0)))))))</f>
        <v>0</v>
      </c>
      <c r="Z46" s="236">
        <f t="shared" si="13"/>
        <v>0</v>
      </c>
      <c r="AA46" s="236">
        <f t="shared" si="3"/>
        <v>0</v>
      </c>
      <c r="AB46" s="444">
        <f>IF(P46="Darm",Saitenrechner!$AU$2,(IF(P46="Bronze",Saitenrechner!$AV$2,(IF(P46="Messing",Saitenrechner!$AW$2,(IF(P46="Stahl",Saitenrechner!$AX$2,0)))))))</f>
        <v>0</v>
      </c>
      <c r="AC46" s="231"/>
      <c r="AE46" s="237" t="str">
        <f t="shared" si="14"/>
        <v/>
      </c>
      <c r="AF46" s="237" t="str">
        <f t="shared" si="15"/>
        <v/>
      </c>
      <c r="AG46" s="257" t="str">
        <f t="shared" si="6"/>
        <v/>
      </c>
      <c r="AH46" s="258" t="str">
        <f t="shared" si="7"/>
        <v/>
      </c>
      <c r="AJ46" s="257" t="str">
        <f>IF(O46&gt;0.01,G46/17.817,"")</f>
        <v/>
      </c>
    </row>
    <row r="47" spans="1:36" x14ac:dyDescent="0.2">
      <c r="A47" s="550"/>
      <c r="B47" s="175">
        <v>40</v>
      </c>
      <c r="C47" s="175" t="s">
        <v>67</v>
      </c>
      <c r="D47" s="172" t="str">
        <f>Saitenrechner!F47</f>
        <v>,D</v>
      </c>
      <c r="E47" s="199"/>
      <c r="F47" s="174">
        <f>Saitenrechner!J47</f>
        <v>36.708095989675897</v>
      </c>
      <c r="G47" s="175">
        <f>Saitenrechner!K47</f>
        <v>0</v>
      </c>
      <c r="H47" s="176" t="str">
        <f>Saitenrechner!L47</f>
        <v/>
      </c>
      <c r="I47" s="153"/>
      <c r="J47" s="177" t="str">
        <f>IF(Saitenrechner!AF47=TRUE,Saitenrechner!AA47,IF(Saitenrechner!AG47=TRUE,Saitenrechner!AB47,IF(Saitenrechner!AH47=TRUE,Saitenrechner!AC47,IF(Saitenrechner!AI47=TRUE,Saitenrechner!AD47,""))))</f>
        <v/>
      </c>
      <c r="K47" s="178" t="str">
        <f>IF(Saitenrechner!AF47=TRUE,Saitenrechner!$AA$5,IF(Saitenrechner!AG47=TRUE,Saitenrechner!$AB$5,IF(Saitenrechner!AH47=TRUE,Saitenrechner!$AC$5,IF(Saitenrechner!AI47=TRUE,Saitenrechner!$AD$5,""))))</f>
        <v/>
      </c>
      <c r="O47" s="284"/>
      <c r="P47" s="352" t="str">
        <f t="shared" si="10"/>
        <v/>
      </c>
      <c r="R47" s="287"/>
      <c r="S47" s="288"/>
      <c r="T47" s="367"/>
      <c r="U47" s="388"/>
      <c r="W47" s="228">
        <f t="shared" si="11"/>
        <v>0</v>
      </c>
      <c r="X47" s="232">
        <f t="shared" si="12"/>
        <v>36.708100000000002</v>
      </c>
      <c r="Y47" s="442">
        <f>IF(P47="Darm",Saitenrechner!$AA$2,(IF(P47="Bronze",Saitenrechner!$AB$2,(IF(P47="Messing",Saitenrechner!$AC$2,(IF(P47="Stahl",Saitenrechner!$AD$2,0)))))))</f>
        <v>0</v>
      </c>
      <c r="Z47" s="236">
        <f t="shared" si="13"/>
        <v>0</v>
      </c>
      <c r="AA47" s="236">
        <f t="shared" si="3"/>
        <v>0</v>
      </c>
      <c r="AB47" s="444">
        <f>IF(P47="Darm",Saitenrechner!$AU$2,(IF(P47="Bronze",Saitenrechner!$AV$2,(IF(P47="Messing",Saitenrechner!$AW$2,(IF(P47="Stahl",Saitenrechner!$AX$2,0)))))))</f>
        <v>0</v>
      </c>
      <c r="AC47" s="231"/>
      <c r="AE47" s="237" t="str">
        <f t="shared" si="14"/>
        <v/>
      </c>
      <c r="AF47" s="237" t="str">
        <f t="shared" si="15"/>
        <v/>
      </c>
      <c r="AG47" s="257" t="str">
        <f t="shared" si="6"/>
        <v/>
      </c>
      <c r="AH47" s="258" t="str">
        <f t="shared" si="7"/>
        <v/>
      </c>
      <c r="AJ47" s="257" t="str">
        <f>IF(O47&gt;0.01,G47/17.817,"")</f>
        <v/>
      </c>
    </row>
    <row r="48" spans="1:36" ht="15" thickBot="1" x14ac:dyDescent="0.25">
      <c r="A48" s="551"/>
      <c r="B48" s="203">
        <v>41</v>
      </c>
      <c r="C48" s="203" t="s">
        <v>66</v>
      </c>
      <c r="D48" s="204" t="str">
        <f>Saitenrechner!F48</f>
        <v>,C</v>
      </c>
      <c r="E48" s="205"/>
      <c r="F48" s="206">
        <f>Saitenrechner!J48</f>
        <v>32.703195662574799</v>
      </c>
      <c r="G48" s="207">
        <f>Saitenrechner!K48</f>
        <v>0</v>
      </c>
      <c r="H48" s="208" t="str">
        <f>Saitenrechner!L48</f>
        <v/>
      </c>
      <c r="I48" s="153"/>
      <c r="J48" s="209" t="str">
        <f>IF(Saitenrechner!AF48=TRUE,Saitenrechner!AA48,IF(Saitenrechner!AG48=TRUE,Saitenrechner!AB48,IF(Saitenrechner!AH48=TRUE,Saitenrechner!AC48,IF(Saitenrechner!AI48=TRUE,Saitenrechner!AD48,""))))</f>
        <v/>
      </c>
      <c r="K48" s="210" t="str">
        <f>IF(Saitenrechner!AF48=TRUE,Saitenrechner!$AA$5,IF(Saitenrechner!AG48=TRUE,Saitenrechner!$AB$5,IF(Saitenrechner!AH48=TRUE,Saitenrechner!$AC$5,IF(Saitenrechner!AI48=TRUE,Saitenrechner!$AD$5,""))))</f>
        <v/>
      </c>
      <c r="O48" s="342"/>
      <c r="P48" s="353" t="str">
        <f t="shared" si="10"/>
        <v/>
      </c>
      <c r="R48" s="293"/>
      <c r="S48" s="294"/>
      <c r="T48" s="370"/>
      <c r="U48" s="391"/>
      <c r="W48" s="247">
        <f t="shared" si="11"/>
        <v>0</v>
      </c>
      <c r="X48" s="248">
        <f t="shared" si="12"/>
        <v>32.703200000000002</v>
      </c>
      <c r="Y48" s="249">
        <f>IF(P48="Darm",Saitenrechner!$AA$2,(IF(P48="Bronze",Saitenrechner!$AB$2,(IF(P48="Messing",Saitenrechner!$AC$2,(IF(P48="Stahl",Saitenrechner!$AD$2,0)))))))</f>
        <v>0</v>
      </c>
      <c r="Z48" s="250">
        <f t="shared" si="13"/>
        <v>0</v>
      </c>
      <c r="AA48" s="250">
        <f t="shared" si="3"/>
        <v>0</v>
      </c>
      <c r="AB48" s="250">
        <f>IF(P48="Darm",Saitenrechner!$AU$2,(IF(P48="Bronze",Saitenrechner!$AV$2,(IF(P48="Messing",Saitenrechner!$AW$2,(IF(P48="Stahl",Saitenrechner!$AX$2,0)))))))</f>
        <v>0</v>
      </c>
      <c r="AC48" s="251"/>
      <c r="AE48" s="301" t="str">
        <f t="shared" si="14"/>
        <v/>
      </c>
      <c r="AF48" s="301" t="str">
        <f t="shared" si="15"/>
        <v/>
      </c>
      <c r="AG48" s="302" t="str">
        <f t="shared" si="6"/>
        <v/>
      </c>
      <c r="AH48" s="303" t="str">
        <f t="shared" si="7"/>
        <v/>
      </c>
      <c r="AJ48" s="302" t="str">
        <f>IF(O48&gt;0.01,G48/17.817,"")</f>
        <v/>
      </c>
    </row>
    <row r="49" spans="1:36" s="91" customFormat="1" ht="7.5" customHeight="1" thickTop="1" thickBot="1" x14ac:dyDescent="0.25">
      <c r="A49" s="307"/>
      <c r="B49" s="308"/>
      <c r="C49" s="308"/>
      <c r="D49" s="308"/>
      <c r="E49" s="9"/>
      <c r="W49" s="229"/>
      <c r="X49" s="230"/>
      <c r="Y49" s="230"/>
      <c r="Z49" s="230"/>
      <c r="AA49" s="230"/>
      <c r="AB49" s="230"/>
      <c r="AC49" s="230"/>
      <c r="AE49" s="230"/>
      <c r="AG49" s="230"/>
      <c r="AH49" s="230"/>
    </row>
    <row r="50" spans="1:36" s="91" customFormat="1" ht="16.5" thickBot="1" x14ac:dyDescent="0.3">
      <c r="A50" s="307"/>
      <c r="B50" s="309"/>
      <c r="C50" s="309"/>
      <c r="D50" s="309"/>
      <c r="E50" s="309"/>
      <c r="S50" s="335"/>
      <c r="T50" s="337" t="s">
        <v>163</v>
      </c>
      <c r="U50" s="365">
        <f>SUM(U6:U48)</f>
        <v>1.49</v>
      </c>
      <c r="V50" s="307"/>
      <c r="W50" s="338"/>
      <c r="X50" s="339"/>
      <c r="Y50" s="339"/>
      <c r="Z50" s="339"/>
      <c r="AA50" s="339"/>
      <c r="AB50" s="339"/>
      <c r="AC50" s="339"/>
      <c r="AD50" s="336"/>
      <c r="AE50" s="359">
        <f>SUM(AE6:AE48)</f>
        <v>0</v>
      </c>
      <c r="AF50" s="356" t="s">
        <v>1</v>
      </c>
      <c r="AG50" s="357" t="s">
        <v>161</v>
      </c>
      <c r="AH50" s="339"/>
      <c r="AI50" s="336"/>
      <c r="AJ50" s="358"/>
    </row>
    <row r="51" spans="1:36" s="91" customFormat="1" ht="7.5" customHeight="1" thickBot="1" x14ac:dyDescent="0.3">
      <c r="A51" s="307"/>
      <c r="B51" s="309"/>
      <c r="C51" s="309"/>
      <c r="D51" s="309"/>
      <c r="E51" s="309"/>
      <c r="U51" s="310"/>
      <c r="W51" s="229"/>
      <c r="X51" s="230"/>
      <c r="Y51" s="230"/>
      <c r="Z51" s="230"/>
      <c r="AA51" s="230"/>
      <c r="AB51" s="230"/>
      <c r="AC51" s="230"/>
      <c r="AE51" s="312"/>
      <c r="AF51" s="311"/>
      <c r="AG51" s="230"/>
      <c r="AH51" s="230"/>
    </row>
    <row r="52" spans="1:36" ht="15" thickBot="1" x14ac:dyDescent="0.25">
      <c r="S52" s="86"/>
      <c r="T52" s="86"/>
      <c r="U52" s="364"/>
      <c r="V52" s="307"/>
      <c r="W52" s="333"/>
      <c r="X52" s="334"/>
      <c r="Y52" s="334"/>
      <c r="Z52" s="334"/>
      <c r="AA52" s="334"/>
      <c r="AB52" s="334"/>
      <c r="AC52" s="334"/>
      <c r="AD52" s="332"/>
      <c r="AE52" s="363">
        <f>AE50*102%</f>
        <v>0</v>
      </c>
      <c r="AF52" s="360" t="s">
        <v>152</v>
      </c>
      <c r="AG52" s="361" t="s">
        <v>162</v>
      </c>
      <c r="AH52" s="334"/>
      <c r="AI52" s="331"/>
      <c r="AJ52" s="362"/>
    </row>
  </sheetData>
  <sheetProtection algorithmName="SHA-512" hashValue="wGft0w2/ZdA0H9dbh0Mclmyl7WZyBdsF72xol0l3QlVRxY3EOyw9CXV9BFZmzjyE+pTQPuiiZddFq470lmr50g==" saltValue="wzkVR2va9oR1413kCnZyyQ==" spinCount="100000" sheet="1" objects="1" scenarios="1"/>
  <mergeCells count="21">
    <mergeCell ref="AE1:AH1"/>
    <mergeCell ref="AE2:AH2"/>
    <mergeCell ref="O1:U2"/>
    <mergeCell ref="W1:AC1"/>
    <mergeCell ref="W2:AC2"/>
    <mergeCell ref="A46:A48"/>
    <mergeCell ref="A11:A17"/>
    <mergeCell ref="A18:A24"/>
    <mergeCell ref="D5:E5"/>
    <mergeCell ref="A6:A10"/>
    <mergeCell ref="A25:A31"/>
    <mergeCell ref="A32:A38"/>
    <mergeCell ref="F2:G2"/>
    <mergeCell ref="A1:G1"/>
    <mergeCell ref="A39:A45"/>
    <mergeCell ref="O4:P4"/>
    <mergeCell ref="A2:E2"/>
    <mergeCell ref="C4:E4"/>
    <mergeCell ref="J4:K4"/>
    <mergeCell ref="H1:K1"/>
    <mergeCell ref="H2:K2"/>
  </mergeCells>
  <conditionalFormatting sqref="AH6:AH48">
    <cfRule type="cellIs" dxfId="0" priority="3" operator="lessThan">
      <formula>0.3</formula>
    </cfRule>
    <cfRule type="cellIs" dxfId="1" priority="2" operator="between">
      <formula>0.3</formula>
      <formula>0.7</formula>
    </cfRule>
    <cfRule type="cellIs" dxfId="2" priority="1" operator="between">
      <formula>0.7</formula>
      <formula>0.9999</formula>
    </cfRule>
  </conditionalFormatting>
  <dataValidations count="1">
    <dataValidation type="list" allowBlank="1" showInputMessage="1" showErrorMessage="1" sqref="P6:P48" xr:uid="{00000000-0002-0000-0300-000000000000}">
      <formula1>Wichte</formula1>
    </dataValidation>
  </dataValidations>
  <hyperlinks>
    <hyperlink ref="A2:E2" r:id="rId1" display="© SchattenSaite.de" xr:uid="{00000000-0004-0000-03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headerFooter>
    <oddHeader>&amp;C&amp;"Arial,Fett"&amp;16&amp;K04+000&amp;F / &amp;A</oddHeader>
    <oddFooter>&amp;C&amp;"Arial,Standard"&amp;10&amp;K04+000http://musiksaitenrechner.de/saitensaetze/harfe.html</oddFooter>
  </headerFooter>
  <colBreaks count="1" manualBreakCount="1">
    <brk id="13" max="1048575" man="1"/>
  </colBreaks>
  <ignoredErrors>
    <ignoredError sqref="W11 P44 P31:P43 P45:P48 P11:P30 P6:P10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FF0000"/>
  </sheetPr>
  <dimension ref="A1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173.5703125" customWidth="1"/>
  </cols>
  <sheetData>
    <row r="1" ht="366" customHeight="1" x14ac:dyDescent="0.25"/>
  </sheetData>
  <sheetProtection algorithmName="SHA-512" hashValue="axYXa9OV4dbYJgec2jTSlXGz65nt/EQGIUp1XRmIOIvOD6ceNY79RVfayL99BUDSqv4mACM7bc1nz8pudn76FQ==" saltValue="kFMdUsCy0XfbKzX6nI+QNA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&amp;C&amp;F / &amp;A</oddHeader>
    <oddFooter>&amp;Chttp://musiksaitenrechner.de/saitensaetze/harfe.html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FF0000"/>
  </sheetPr>
  <dimension ref="A1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175.28515625" customWidth="1"/>
  </cols>
  <sheetData>
    <row r="1" ht="370.5" customHeight="1" x14ac:dyDescent="0.25"/>
  </sheetData>
  <sheetProtection algorithmName="SHA-512" hashValue="jnhQ16FNqrxzc/pWmEhd7chXuHBkoU3LNriH/9/FLg0+kZa0V2cND0/8WP1WyPDXsJrCipUn0ez2CQLhVE7e1Q==" saltValue="q7RSyVhh0kYvxsScjltkdg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&amp;C&amp;F / &amp;A</oddHeader>
    <oddFooter>&amp;Chttp://musiksaitenrechner.de/saitensaetze/harfe.html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R50"/>
  <sheetViews>
    <sheetView topLeftCell="B1" zoomScaleNormal="100" workbookViewId="0">
      <selection activeCell="J11" sqref="J11"/>
    </sheetView>
  </sheetViews>
  <sheetFormatPr baseColWidth="10" defaultRowHeight="15" x14ac:dyDescent="0.25"/>
  <cols>
    <col min="1" max="1" width="3.5703125" style="86" hidden="1" customWidth="1"/>
    <col min="2" max="2" width="3.42578125" style="30" bestFit="1" customWidth="1"/>
    <col min="3" max="3" width="5" style="30" bestFit="1" customWidth="1"/>
    <col min="4" max="4" width="3.85546875" style="30" bestFit="1" customWidth="1"/>
    <col min="5" max="5" width="2.7109375" style="3" bestFit="1" customWidth="1"/>
    <col min="6" max="6" width="6.5703125" style="85" hidden="1" customWidth="1"/>
    <col min="7" max="7" width="8.7109375" style="85" bestFit="1" customWidth="1"/>
    <col min="8" max="8" width="9.28515625" style="85" bestFit="1" customWidth="1"/>
    <col min="9" max="9" width="1.42578125" style="91" customWidth="1"/>
    <col min="10" max="10" width="8.140625" style="85" customWidth="1"/>
    <col min="11" max="11" width="9.85546875" style="85" customWidth="1"/>
    <col min="12" max="12" width="1.42578125" customWidth="1"/>
    <col min="13" max="13" width="17.42578125" style="372" customWidth="1"/>
    <col min="14" max="14" width="11.42578125" style="372"/>
    <col min="15" max="15" width="1.42578125" customWidth="1"/>
    <col min="16" max="16" width="10.28515625" customWidth="1"/>
    <col min="17" max="18" width="11.42578125" style="392"/>
  </cols>
  <sheetData>
    <row r="1" spans="1:16" ht="18.75" thickTop="1" x14ac:dyDescent="0.25">
      <c r="A1" s="375"/>
      <c r="B1" s="576" t="str">
        <f>Auswahl!O1</f>
        <v>Instrumenten - Name</v>
      </c>
      <c r="C1" s="577"/>
      <c r="D1" s="577"/>
      <c r="E1" s="577"/>
      <c r="F1" s="577"/>
      <c r="G1" s="577"/>
      <c r="H1" s="577"/>
      <c r="I1" s="577"/>
      <c r="J1" s="577"/>
      <c r="K1" s="578"/>
      <c r="M1" s="543" t="str">
        <f>Auswahl!H1</f>
        <v>Harfenbauer / Manufaktur</v>
      </c>
      <c r="N1" s="544"/>
      <c r="O1" s="544"/>
      <c r="P1" s="545"/>
    </row>
    <row r="2" spans="1:16" ht="15.75" customHeight="1" thickBot="1" x14ac:dyDescent="0.3">
      <c r="A2" s="376"/>
      <c r="B2" s="579"/>
      <c r="C2" s="580"/>
      <c r="D2" s="580"/>
      <c r="E2" s="580"/>
      <c r="F2" s="580"/>
      <c r="G2" s="580"/>
      <c r="H2" s="580"/>
      <c r="I2" s="580"/>
      <c r="J2" s="580"/>
      <c r="K2" s="581"/>
      <c r="M2" s="546" t="str">
        <f>Auswahl!H2</f>
        <v>Baujahr</v>
      </c>
      <c r="N2" s="547"/>
      <c r="O2" s="547"/>
      <c r="P2" s="548"/>
    </row>
    <row r="3" spans="1:16" ht="16.5" thickTop="1" thickBot="1" x14ac:dyDescent="0.3">
      <c r="A3" s="91"/>
      <c r="B3" s="91"/>
      <c r="C3" s="91"/>
      <c r="D3" s="91"/>
      <c r="E3" s="91"/>
      <c r="F3" s="91"/>
      <c r="G3" s="91"/>
      <c r="H3" s="91"/>
      <c r="J3" s="91"/>
      <c r="K3" s="91"/>
    </row>
    <row r="4" spans="1:16" ht="16.5" thickTop="1" x14ac:dyDescent="0.25">
      <c r="A4" s="380"/>
      <c r="B4" s="382" t="s">
        <v>49</v>
      </c>
      <c r="C4" s="538" t="s">
        <v>64</v>
      </c>
      <c r="D4" s="539"/>
      <c r="E4" s="540"/>
      <c r="F4" s="150" t="s">
        <v>0</v>
      </c>
      <c r="G4" s="151" t="s">
        <v>48</v>
      </c>
      <c r="H4" s="152" t="s">
        <v>50</v>
      </c>
      <c r="I4" s="153"/>
      <c r="J4" s="541" t="s">
        <v>140</v>
      </c>
      <c r="K4" s="542"/>
      <c r="M4" s="541" t="s">
        <v>164</v>
      </c>
      <c r="N4" s="542"/>
      <c r="P4" s="373" t="s">
        <v>165</v>
      </c>
    </row>
    <row r="5" spans="1:16" ht="15.75" thickBot="1" x14ac:dyDescent="0.3">
      <c r="A5" s="381"/>
      <c r="B5" s="383"/>
      <c r="C5" s="371" t="s">
        <v>65</v>
      </c>
      <c r="D5" s="552" t="s">
        <v>63</v>
      </c>
      <c r="E5" s="553"/>
      <c r="F5" s="157" t="s">
        <v>54</v>
      </c>
      <c r="G5" s="158" t="s">
        <v>2</v>
      </c>
      <c r="H5" s="159" t="s">
        <v>1</v>
      </c>
      <c r="I5" s="153"/>
      <c r="J5" s="160" t="s">
        <v>2</v>
      </c>
      <c r="K5" s="161" t="s">
        <v>124</v>
      </c>
      <c r="M5" s="160" t="s">
        <v>130</v>
      </c>
      <c r="N5" s="161" t="s">
        <v>129</v>
      </c>
      <c r="P5" s="374" t="s">
        <v>166</v>
      </c>
    </row>
    <row r="6" spans="1:16" ht="15.75" thickTop="1" x14ac:dyDescent="0.25">
      <c r="A6" s="554" t="s">
        <v>62</v>
      </c>
      <c r="B6" s="162" t="s">
        <v>20</v>
      </c>
      <c r="C6" s="163" t="s">
        <v>108</v>
      </c>
      <c r="D6" s="164" t="str">
        <f>Saitenrechner!F6</f>
        <v>c</v>
      </c>
      <c r="E6" s="165" t="s">
        <v>47</v>
      </c>
      <c r="F6" s="166">
        <f>Saitenrechner!J6</f>
        <v>2093.0045224047799</v>
      </c>
      <c r="G6" s="393" t="str">
        <f>IF(Saitenrechner!K6&gt;=1,Saitenrechner!K6,"")</f>
        <v/>
      </c>
      <c r="H6" s="394" t="str">
        <f>IF(Auswahl!AE6&gt;=1,Auswahl!AE6,"")</f>
        <v/>
      </c>
      <c r="I6" s="153"/>
      <c r="J6" s="395" t="str">
        <f>IF(Auswahl!O6&gt;0,Auswahl!O6,"")</f>
        <v/>
      </c>
      <c r="K6" s="396" t="str">
        <f>IF(Auswahl!P6&gt;=1,Auswahl!P6,"")</f>
        <v/>
      </c>
      <c r="L6" s="397"/>
      <c r="M6" s="398" t="str">
        <f>IF(Auswahl!S6&gt;=1,Auswahl!S6,"")</f>
        <v/>
      </c>
      <c r="N6" s="399" t="str">
        <f>IF(Auswahl!R6&gt;=1,Auswahl!R6,"")</f>
        <v/>
      </c>
      <c r="O6" s="397"/>
      <c r="P6" s="400"/>
    </row>
    <row r="7" spans="1:16" x14ac:dyDescent="0.25">
      <c r="A7" s="554"/>
      <c r="B7" s="171">
        <v>0</v>
      </c>
      <c r="C7" s="171" t="s">
        <v>107</v>
      </c>
      <c r="D7" s="172" t="str">
        <f>Saitenrechner!F7</f>
        <v>b</v>
      </c>
      <c r="E7" s="173" t="s">
        <v>44</v>
      </c>
      <c r="F7" s="174">
        <f>Saitenrechner!J7</f>
        <v>1864.6550460723499</v>
      </c>
      <c r="G7" s="401" t="str">
        <f>IF(Saitenrechner!K7&gt;=1,Saitenrechner!K7,"")</f>
        <v/>
      </c>
      <c r="H7" s="402" t="str">
        <f>IF(Auswahl!AE7&gt;=1,Auswahl!AE7,"")</f>
        <v/>
      </c>
      <c r="I7" s="153"/>
      <c r="J7" s="403" t="str">
        <f>IF(Auswahl!O7&gt;0,Auswahl!O7,"")</f>
        <v/>
      </c>
      <c r="K7" s="404" t="str">
        <f>IF(Auswahl!P7&gt;=1,Auswahl!P7,"")</f>
        <v/>
      </c>
      <c r="L7" s="397"/>
      <c r="M7" s="405" t="str">
        <f>IF(Auswahl!S7&gt;=1,Auswahl!S7,"")</f>
        <v/>
      </c>
      <c r="N7" s="406" t="str">
        <f>IF(Auswahl!R7&gt;=1,Auswahl!R7,"")</f>
        <v/>
      </c>
      <c r="O7" s="397"/>
      <c r="P7" s="407"/>
    </row>
    <row r="8" spans="1:16" x14ac:dyDescent="0.25">
      <c r="A8" s="554"/>
      <c r="B8" s="171">
        <v>1</v>
      </c>
      <c r="C8" s="171" t="s">
        <v>106</v>
      </c>
      <c r="D8" s="172" t="str">
        <f>Saitenrechner!F8</f>
        <v>as</v>
      </c>
      <c r="E8" s="173" t="s">
        <v>44</v>
      </c>
      <c r="F8" s="174">
        <f>Saitenrechner!J8</f>
        <v>1661.2187903197801</v>
      </c>
      <c r="G8" s="401" t="str">
        <f>IF(Saitenrechner!K8&gt;=1,Saitenrechner!K8,"")</f>
        <v/>
      </c>
      <c r="H8" s="402" t="str">
        <f>IF(Auswahl!AE8&gt;=1,Auswahl!AE8,"")</f>
        <v/>
      </c>
      <c r="I8" s="153"/>
      <c r="J8" s="403" t="str">
        <f>IF(Auswahl!O8&gt;0,Auswahl!O8,"")</f>
        <v/>
      </c>
      <c r="K8" s="404" t="str">
        <f>IF(Auswahl!P8&gt;=1,Auswahl!P8,"")</f>
        <v/>
      </c>
      <c r="L8" s="397"/>
      <c r="M8" s="405" t="str">
        <f>IF(Auswahl!S8&gt;=1,Auswahl!S8,"")</f>
        <v/>
      </c>
      <c r="N8" s="406" t="str">
        <f>IF(Auswahl!R8&gt;=1,Auswahl!R8,"")</f>
        <v/>
      </c>
      <c r="O8" s="397"/>
      <c r="P8" s="407"/>
    </row>
    <row r="9" spans="1:16" x14ac:dyDescent="0.25">
      <c r="A9" s="554"/>
      <c r="B9" s="179">
        <v>2</v>
      </c>
      <c r="C9" s="179" t="s">
        <v>105</v>
      </c>
      <c r="D9" s="172" t="str">
        <f>Saitenrechner!F9</f>
        <v>g</v>
      </c>
      <c r="E9" s="173" t="s">
        <v>44</v>
      </c>
      <c r="F9" s="174">
        <f>Saitenrechner!J9</f>
        <v>1567.98174392699</v>
      </c>
      <c r="G9" s="401" t="str">
        <f>IF(Saitenrechner!K9&gt;=1,Saitenrechner!K9,"")</f>
        <v/>
      </c>
      <c r="H9" s="402" t="str">
        <f>IF(Auswahl!AE9&gt;=1,Auswahl!AE9,"")</f>
        <v/>
      </c>
      <c r="I9" s="153"/>
      <c r="J9" s="403" t="str">
        <f>IF(Auswahl!O9&gt;0,Auswahl!O9,"")</f>
        <v/>
      </c>
      <c r="K9" s="404" t="str">
        <f>IF(Auswahl!P9&gt;=1,Auswahl!P9,"")</f>
        <v/>
      </c>
      <c r="L9" s="397"/>
      <c r="M9" s="405" t="str">
        <f>IF(Auswahl!S9&gt;=1,Auswahl!S9,"")</f>
        <v/>
      </c>
      <c r="N9" s="406" t="str">
        <f>IF(Auswahl!R9&gt;=1,Auswahl!R9,"")</f>
        <v/>
      </c>
      <c r="O9" s="397"/>
      <c r="P9" s="407"/>
    </row>
    <row r="10" spans="1:16" ht="15.75" thickBot="1" x14ac:dyDescent="0.3">
      <c r="A10" s="555"/>
      <c r="B10" s="180">
        <v>3</v>
      </c>
      <c r="C10" s="180" t="s">
        <v>104</v>
      </c>
      <c r="D10" s="181" t="str">
        <f>Saitenrechner!F10</f>
        <v>f</v>
      </c>
      <c r="E10" s="182" t="s">
        <v>44</v>
      </c>
      <c r="F10" s="183">
        <f>Saitenrechner!J10</f>
        <v>1396.9129257320101</v>
      </c>
      <c r="G10" s="408" t="str">
        <f>IF(Saitenrechner!K10&gt;=1,Saitenrechner!K10,"")</f>
        <v/>
      </c>
      <c r="H10" s="409" t="str">
        <f>IF(Auswahl!AE10&gt;=1,Auswahl!AE10,"")</f>
        <v/>
      </c>
      <c r="I10" s="153"/>
      <c r="J10" s="410" t="str">
        <f>IF(Auswahl!O10&gt;0,Auswahl!O10,"")</f>
        <v/>
      </c>
      <c r="K10" s="411" t="str">
        <f>IF(Auswahl!P10&gt;=1,Auswahl!P10,"")</f>
        <v/>
      </c>
      <c r="L10" s="397"/>
      <c r="M10" s="412" t="str">
        <f>IF(Auswahl!S10&gt;=1,Auswahl!S10,"")</f>
        <v/>
      </c>
      <c r="N10" s="413" t="str">
        <f>IF(Auswahl!R10&gt;=1,Auswahl!R10,"")</f>
        <v/>
      </c>
      <c r="O10" s="397"/>
      <c r="P10" s="414"/>
    </row>
    <row r="11" spans="1:16" x14ac:dyDescent="0.25">
      <c r="A11" s="531" t="s">
        <v>61</v>
      </c>
      <c r="B11" s="171">
        <v>4</v>
      </c>
      <c r="C11" s="171" t="s">
        <v>103</v>
      </c>
      <c r="D11" s="172" t="str">
        <f>Saitenrechner!F11</f>
        <v>es</v>
      </c>
      <c r="E11" s="173" t="s">
        <v>44</v>
      </c>
      <c r="F11" s="174">
        <f>Saitenrechner!J11</f>
        <v>1244.5079348883201</v>
      </c>
      <c r="G11" s="401" t="str">
        <f>IF(Saitenrechner!K11&gt;=1,Saitenrechner!K11,"")</f>
        <v/>
      </c>
      <c r="H11" s="402" t="str">
        <f>IF(Auswahl!AE11&gt;=1,Auswahl!AE11,"")</f>
        <v/>
      </c>
      <c r="I11" s="153"/>
      <c r="J11" s="403">
        <f>IF(Auswahl!O11&gt;0,Auswahl!O11,"")</f>
        <v>0.3</v>
      </c>
      <c r="K11" s="404" t="str">
        <f>IF(Auswahl!P11&gt;=1,Auswahl!P11,"")</f>
        <v>Stahl</v>
      </c>
      <c r="L11" s="397"/>
      <c r="M11" s="405" t="str">
        <f>IF(Auswahl!S11&gt;=1,Auswahl!S11,"")</f>
        <v>Klaviersaite Extra</v>
      </c>
      <c r="N11" s="406" t="str">
        <f>IF(Auswahl!R11&gt;=1,Auswahl!R11,"")</f>
        <v>Röslau</v>
      </c>
      <c r="O11" s="397"/>
      <c r="P11" s="456"/>
    </row>
    <row r="12" spans="1:16" x14ac:dyDescent="0.25">
      <c r="A12" s="532"/>
      <c r="B12" s="179">
        <v>5</v>
      </c>
      <c r="C12" s="179" t="s">
        <v>102</v>
      </c>
      <c r="D12" s="172" t="str">
        <f>Saitenrechner!F12</f>
        <v>d</v>
      </c>
      <c r="E12" s="173" t="s">
        <v>44</v>
      </c>
      <c r="F12" s="174">
        <f>Saitenrechner!J12</f>
        <v>1174.6590716696301</v>
      </c>
      <c r="G12" s="401" t="str">
        <f>IF(Saitenrechner!K12&gt;=1,Saitenrechner!K12,"")</f>
        <v/>
      </c>
      <c r="H12" s="402" t="str">
        <f>IF(Auswahl!AE12&gt;=1,Auswahl!AE12,"")</f>
        <v/>
      </c>
      <c r="I12" s="153"/>
      <c r="J12" s="403" t="str">
        <f>IF(Auswahl!O12&gt;0,Auswahl!O12,"")</f>
        <v/>
      </c>
      <c r="K12" s="404" t="str">
        <f>IF(Auswahl!P12&gt;=1,Auswahl!P12,"")</f>
        <v/>
      </c>
      <c r="L12" s="397"/>
      <c r="M12" s="405" t="str">
        <f>IF(Auswahl!S12&gt;=1,Auswahl!S12,"")</f>
        <v/>
      </c>
      <c r="N12" s="406" t="str">
        <f>IF(Auswahl!R12&gt;=1,Auswahl!R12,"")</f>
        <v/>
      </c>
      <c r="O12" s="397"/>
      <c r="P12" s="407"/>
    </row>
    <row r="13" spans="1:16" x14ac:dyDescent="0.25">
      <c r="A13" s="532"/>
      <c r="B13" s="188">
        <v>6</v>
      </c>
      <c r="C13" s="188" t="s">
        <v>101</v>
      </c>
      <c r="D13" s="189" t="str">
        <f>Saitenrechner!F13</f>
        <v>c</v>
      </c>
      <c r="E13" s="190" t="s">
        <v>44</v>
      </c>
      <c r="F13" s="191">
        <f>Saitenrechner!J13</f>
        <v>1046.5022612023899</v>
      </c>
      <c r="G13" s="393" t="str">
        <f>IF(Saitenrechner!K13&gt;=1,Saitenrechner!K13,"")</f>
        <v/>
      </c>
      <c r="H13" s="394" t="str">
        <f>IF(Auswahl!AE13&gt;=1,Auswahl!AE13,"")</f>
        <v/>
      </c>
      <c r="I13" s="153"/>
      <c r="J13" s="415" t="str">
        <f>IF(Auswahl!O13&gt;0,Auswahl!O13,"")</f>
        <v/>
      </c>
      <c r="K13" s="416" t="str">
        <f>IF(Auswahl!P13&gt;=1,Auswahl!P13,"")</f>
        <v/>
      </c>
      <c r="L13" s="397"/>
      <c r="M13" s="417" t="str">
        <f>IF(Auswahl!S13&gt;=1,Auswahl!S13,"")</f>
        <v/>
      </c>
      <c r="N13" s="418" t="str">
        <f>IF(Auswahl!R13&gt;=1,Auswahl!R13,"")</f>
        <v/>
      </c>
      <c r="O13" s="397"/>
      <c r="P13" s="419"/>
    </row>
    <row r="14" spans="1:16" x14ac:dyDescent="0.25">
      <c r="A14" s="532"/>
      <c r="B14" s="171">
        <v>7</v>
      </c>
      <c r="C14" s="171" t="s">
        <v>100</v>
      </c>
      <c r="D14" s="172" t="str">
        <f>Saitenrechner!F14</f>
        <v>b</v>
      </c>
      <c r="E14" s="173" t="s">
        <v>45</v>
      </c>
      <c r="F14" s="174">
        <f>Saitenrechner!J14</f>
        <v>932.32752303617895</v>
      </c>
      <c r="G14" s="401" t="str">
        <f>IF(Saitenrechner!K14&gt;=1,Saitenrechner!K14,"")</f>
        <v/>
      </c>
      <c r="H14" s="402" t="str">
        <f>IF(Auswahl!AE14&gt;=1,Auswahl!AE14,"")</f>
        <v/>
      </c>
      <c r="I14" s="153"/>
      <c r="J14" s="403" t="str">
        <f>IF(Auswahl!O14&gt;0,Auswahl!O14,"")</f>
        <v/>
      </c>
      <c r="K14" s="404" t="str">
        <f>IF(Auswahl!P14&gt;=1,Auswahl!P14,"")</f>
        <v/>
      </c>
      <c r="L14" s="397"/>
      <c r="M14" s="405" t="str">
        <f>IF(Auswahl!S14&gt;=1,Auswahl!S14,"")</f>
        <v/>
      </c>
      <c r="N14" s="406" t="str">
        <f>IF(Auswahl!R14&gt;=1,Auswahl!R14,"")</f>
        <v/>
      </c>
      <c r="O14" s="397"/>
      <c r="P14" s="407"/>
    </row>
    <row r="15" spans="1:16" x14ac:dyDescent="0.25">
      <c r="A15" s="532"/>
      <c r="B15" s="179">
        <v>8</v>
      </c>
      <c r="C15" s="179" t="s">
        <v>99</v>
      </c>
      <c r="D15" s="172" t="str">
        <f>Saitenrechner!F15</f>
        <v>as</v>
      </c>
      <c r="E15" s="173" t="s">
        <v>45</v>
      </c>
      <c r="F15" s="174">
        <f>Saitenrechner!J15</f>
        <v>830.60939515989003</v>
      </c>
      <c r="G15" s="401" t="str">
        <f>IF(Saitenrechner!K15&gt;=1,Saitenrechner!K15,"")</f>
        <v/>
      </c>
      <c r="H15" s="402" t="str">
        <f>IF(Auswahl!AE15&gt;=1,Auswahl!AE15,"")</f>
        <v/>
      </c>
      <c r="I15" s="153"/>
      <c r="J15" s="403" t="str">
        <f>IF(Auswahl!O15&gt;0,Auswahl!O15,"")</f>
        <v/>
      </c>
      <c r="K15" s="404" t="str">
        <f>IF(Auswahl!P15&gt;=1,Auswahl!P15,"")</f>
        <v/>
      </c>
      <c r="L15" s="397"/>
      <c r="M15" s="405" t="str">
        <f>IF(Auswahl!S15&gt;=1,Auswahl!S15,"")</f>
        <v/>
      </c>
      <c r="N15" s="406" t="str">
        <f>IF(Auswahl!R15&gt;=1,Auswahl!R15,"")</f>
        <v/>
      </c>
      <c r="O15" s="397"/>
      <c r="P15" s="407"/>
    </row>
    <row r="16" spans="1:16" x14ac:dyDescent="0.25">
      <c r="A16" s="532"/>
      <c r="B16" s="179">
        <v>9</v>
      </c>
      <c r="C16" s="179" t="s">
        <v>98</v>
      </c>
      <c r="D16" s="172" t="str">
        <f>Saitenrechner!F16</f>
        <v>g</v>
      </c>
      <c r="E16" s="173" t="s">
        <v>45</v>
      </c>
      <c r="F16" s="174">
        <f>Saitenrechner!J16</f>
        <v>783.99087196349797</v>
      </c>
      <c r="G16" s="401" t="str">
        <f>IF(Saitenrechner!K16&gt;=1,Saitenrechner!K16,"")</f>
        <v/>
      </c>
      <c r="H16" s="402" t="str">
        <f>IF(Auswahl!AE16&gt;=1,Auswahl!AE16,"")</f>
        <v/>
      </c>
      <c r="I16" s="153"/>
      <c r="J16" s="403" t="str">
        <f>IF(Auswahl!O16&gt;0,Auswahl!O16,"")</f>
        <v/>
      </c>
      <c r="K16" s="404" t="str">
        <f>IF(Auswahl!P16&gt;=1,Auswahl!P16,"")</f>
        <v/>
      </c>
      <c r="L16" s="397"/>
      <c r="M16" s="405" t="str">
        <f>IF(Auswahl!S16&gt;=1,Auswahl!S16,"")</f>
        <v/>
      </c>
      <c r="N16" s="406" t="str">
        <f>IF(Auswahl!R16&gt;=1,Auswahl!R16,"")</f>
        <v/>
      </c>
      <c r="O16" s="397"/>
      <c r="P16" s="407"/>
    </row>
    <row r="17" spans="1:16" ht="15.75" thickBot="1" x14ac:dyDescent="0.3">
      <c r="A17" s="533"/>
      <c r="B17" s="196">
        <v>10</v>
      </c>
      <c r="C17" s="196" t="s">
        <v>97</v>
      </c>
      <c r="D17" s="181" t="str">
        <f>Saitenrechner!F17</f>
        <v>f</v>
      </c>
      <c r="E17" s="182" t="s">
        <v>45</v>
      </c>
      <c r="F17" s="183">
        <f>Saitenrechner!J17</f>
        <v>698.45646286600697</v>
      </c>
      <c r="G17" s="408" t="str">
        <f>IF(Saitenrechner!K17&gt;=1,Saitenrechner!K17,"")</f>
        <v/>
      </c>
      <c r="H17" s="409" t="str">
        <f>IF(Auswahl!AE17&gt;=1,Auswahl!AE17,"")</f>
        <v/>
      </c>
      <c r="I17" s="153"/>
      <c r="J17" s="410" t="str">
        <f>IF(Auswahl!O17&gt;0,Auswahl!O17,"")</f>
        <v/>
      </c>
      <c r="K17" s="411" t="str">
        <f>IF(Auswahl!P17&gt;=1,Auswahl!P17,"")</f>
        <v/>
      </c>
      <c r="L17" s="397"/>
      <c r="M17" s="412" t="str">
        <f>IF(Auswahl!S17&gt;=1,Auswahl!S17,"")</f>
        <v/>
      </c>
      <c r="N17" s="413" t="str">
        <f>IF(Auswahl!R17&gt;=1,Auswahl!R17,"")</f>
        <v/>
      </c>
      <c r="O17" s="397"/>
      <c r="P17" s="414"/>
    </row>
    <row r="18" spans="1:16" x14ac:dyDescent="0.25">
      <c r="A18" s="531" t="s">
        <v>60</v>
      </c>
      <c r="B18" s="175">
        <v>11</v>
      </c>
      <c r="C18" s="175" t="s">
        <v>96</v>
      </c>
      <c r="D18" s="172" t="str">
        <f>Saitenrechner!F18</f>
        <v>es</v>
      </c>
      <c r="E18" s="173" t="s">
        <v>45</v>
      </c>
      <c r="F18" s="174">
        <f>Saitenrechner!J18</f>
        <v>622.25396744416105</v>
      </c>
      <c r="G18" s="401" t="str">
        <f>IF(Saitenrechner!K18&gt;=1,Saitenrechner!K18,"")</f>
        <v/>
      </c>
      <c r="H18" s="402" t="str">
        <f>IF(Auswahl!AE18&gt;=1,Auswahl!AE18,"")</f>
        <v/>
      </c>
      <c r="I18" s="153"/>
      <c r="J18" s="403" t="str">
        <f>IF(Auswahl!O18&gt;0,Auswahl!O18,"")</f>
        <v/>
      </c>
      <c r="K18" s="404" t="str">
        <f>IF(Auswahl!P18&gt;=1,Auswahl!P18,"")</f>
        <v/>
      </c>
      <c r="L18" s="397"/>
      <c r="M18" s="405" t="str">
        <f>IF(Auswahl!S18&gt;=1,Auswahl!S18,"")</f>
        <v/>
      </c>
      <c r="N18" s="406" t="str">
        <f>IF(Auswahl!R18&gt;=1,Auswahl!R18,"")</f>
        <v/>
      </c>
      <c r="O18" s="397"/>
      <c r="P18" s="407"/>
    </row>
    <row r="19" spans="1:16" x14ac:dyDescent="0.25">
      <c r="A19" s="532"/>
      <c r="B19" s="175">
        <v>12</v>
      </c>
      <c r="C19" s="175" t="s">
        <v>95</v>
      </c>
      <c r="D19" s="172" t="str">
        <f>Saitenrechner!F19</f>
        <v>d</v>
      </c>
      <c r="E19" s="173" t="s">
        <v>45</v>
      </c>
      <c r="F19" s="174">
        <f>Saitenrechner!J19</f>
        <v>587.32953583481503</v>
      </c>
      <c r="G19" s="401" t="str">
        <f>IF(Saitenrechner!K19&gt;=1,Saitenrechner!K19,"")</f>
        <v/>
      </c>
      <c r="H19" s="402" t="str">
        <f>IF(Auswahl!AE19&gt;=1,Auswahl!AE19,"")</f>
        <v/>
      </c>
      <c r="I19" s="153"/>
      <c r="J19" s="403" t="str">
        <f>IF(Auswahl!O19&gt;0,Auswahl!O19,"")</f>
        <v/>
      </c>
      <c r="K19" s="404" t="str">
        <f>IF(Auswahl!P19&gt;=1,Auswahl!P19,"")</f>
        <v/>
      </c>
      <c r="L19" s="397"/>
      <c r="M19" s="405" t="str">
        <f>IF(Auswahl!S19&gt;=1,Auswahl!S19,"")</f>
        <v/>
      </c>
      <c r="N19" s="406" t="str">
        <f>IF(Auswahl!R19&gt;=1,Auswahl!R19,"")</f>
        <v/>
      </c>
      <c r="O19" s="397"/>
      <c r="P19" s="407"/>
    </row>
    <row r="20" spans="1:16" x14ac:dyDescent="0.25">
      <c r="A20" s="532"/>
      <c r="B20" s="197">
        <v>13</v>
      </c>
      <c r="C20" s="197" t="s">
        <v>94</v>
      </c>
      <c r="D20" s="189" t="str">
        <f>Saitenrechner!F20</f>
        <v>c</v>
      </c>
      <c r="E20" s="190" t="s">
        <v>45</v>
      </c>
      <c r="F20" s="191">
        <f>Saitenrechner!J20</f>
        <v>523.25113060119702</v>
      </c>
      <c r="G20" s="393" t="str">
        <f>IF(Saitenrechner!K20&gt;=1,Saitenrechner!K20,"")</f>
        <v/>
      </c>
      <c r="H20" s="394" t="str">
        <f>IF(Auswahl!AE20&gt;=1,Auswahl!AE20,"")</f>
        <v/>
      </c>
      <c r="I20" s="153"/>
      <c r="J20" s="415" t="str">
        <f>IF(Auswahl!O20&gt;0,Auswahl!O20,"")</f>
        <v/>
      </c>
      <c r="K20" s="416" t="str">
        <f>IF(Auswahl!P20&gt;=1,Auswahl!P20,"")</f>
        <v/>
      </c>
      <c r="L20" s="397"/>
      <c r="M20" s="417" t="str">
        <f>IF(Auswahl!S20&gt;=1,Auswahl!S20,"")</f>
        <v/>
      </c>
      <c r="N20" s="418" t="str">
        <f>IF(Auswahl!R20&gt;=1,Auswahl!R20,"")</f>
        <v/>
      </c>
      <c r="O20" s="397"/>
      <c r="P20" s="419"/>
    </row>
    <row r="21" spans="1:16" x14ac:dyDescent="0.25">
      <c r="A21" s="532"/>
      <c r="B21" s="175">
        <v>14</v>
      </c>
      <c r="C21" s="175" t="s">
        <v>93</v>
      </c>
      <c r="D21" s="172" t="str">
        <f>Saitenrechner!F21</f>
        <v>b</v>
      </c>
      <c r="E21" s="173" t="s">
        <v>46</v>
      </c>
      <c r="F21" s="174">
        <f>Saitenrechner!J21</f>
        <v>466.16376151808902</v>
      </c>
      <c r="G21" s="401" t="str">
        <f>IF(Saitenrechner!K21&gt;=1,Saitenrechner!K21,"")</f>
        <v/>
      </c>
      <c r="H21" s="402" t="str">
        <f>IF(Auswahl!AE21&gt;=1,Auswahl!AE21,"")</f>
        <v/>
      </c>
      <c r="I21" s="153"/>
      <c r="J21" s="403" t="str">
        <f>IF(Auswahl!O21&gt;0,Auswahl!O21,"")</f>
        <v/>
      </c>
      <c r="K21" s="404" t="str">
        <f>IF(Auswahl!P21&gt;=1,Auswahl!P21,"")</f>
        <v/>
      </c>
      <c r="L21" s="397"/>
      <c r="M21" s="405" t="str">
        <f>IF(Auswahl!S21&gt;=1,Auswahl!S21,"")</f>
        <v/>
      </c>
      <c r="N21" s="406" t="str">
        <f>IF(Auswahl!R21&gt;=1,Auswahl!R21,"")</f>
        <v/>
      </c>
      <c r="O21" s="397"/>
      <c r="P21" s="407"/>
    </row>
    <row r="22" spans="1:16" x14ac:dyDescent="0.25">
      <c r="A22" s="532"/>
      <c r="B22" s="175">
        <v>15</v>
      </c>
      <c r="C22" s="175" t="s">
        <v>92</v>
      </c>
      <c r="D22" s="172" t="str">
        <f>Saitenrechner!F22</f>
        <v>as</v>
      </c>
      <c r="E22" s="173" t="s">
        <v>46</v>
      </c>
      <c r="F22" s="174">
        <f>Saitenrechner!J22</f>
        <v>415.30469757994501</v>
      </c>
      <c r="G22" s="401" t="str">
        <f>IF(Saitenrechner!K22&gt;=1,Saitenrechner!K22,"")</f>
        <v/>
      </c>
      <c r="H22" s="402" t="str">
        <f>IF(Auswahl!AE22&gt;=1,Auswahl!AE22,"")</f>
        <v/>
      </c>
      <c r="I22" s="153"/>
      <c r="J22" s="403" t="str">
        <f>IF(Auswahl!O22&gt;0,Auswahl!O22,"")</f>
        <v/>
      </c>
      <c r="K22" s="404" t="str">
        <f>IF(Auswahl!P22&gt;=1,Auswahl!P22,"")</f>
        <v/>
      </c>
      <c r="L22" s="397"/>
      <c r="M22" s="405" t="str">
        <f>IF(Auswahl!S22&gt;=1,Auswahl!S22,"")</f>
        <v/>
      </c>
      <c r="N22" s="406" t="str">
        <f>IF(Auswahl!R22&gt;=1,Auswahl!R22,"")</f>
        <v/>
      </c>
      <c r="O22" s="397"/>
      <c r="P22" s="407"/>
    </row>
    <row r="23" spans="1:16" x14ac:dyDescent="0.25">
      <c r="A23" s="532"/>
      <c r="B23" s="198">
        <v>16</v>
      </c>
      <c r="C23" s="198" t="s">
        <v>91</v>
      </c>
      <c r="D23" s="172" t="str">
        <f>Saitenrechner!F23</f>
        <v>g</v>
      </c>
      <c r="E23" s="173" t="s">
        <v>46</v>
      </c>
      <c r="F23" s="174">
        <f>Saitenrechner!J23</f>
        <v>391.99543598174898</v>
      </c>
      <c r="G23" s="401" t="str">
        <f>IF(Saitenrechner!K23&gt;=1,Saitenrechner!K23,"")</f>
        <v/>
      </c>
      <c r="H23" s="402" t="str">
        <f>IF(Auswahl!AE23&gt;=1,Auswahl!AE23,"")</f>
        <v/>
      </c>
      <c r="I23" s="153"/>
      <c r="J23" s="403" t="str">
        <f>IF(Auswahl!O23&gt;0,Auswahl!O23,"")</f>
        <v/>
      </c>
      <c r="K23" s="404" t="str">
        <f>IF(Auswahl!P23&gt;=1,Auswahl!P23,"")</f>
        <v/>
      </c>
      <c r="L23" s="397"/>
      <c r="M23" s="405" t="str">
        <f>IF(Auswahl!S23&gt;=1,Auswahl!S23,"")</f>
        <v/>
      </c>
      <c r="N23" s="406" t="str">
        <f>IF(Auswahl!R23&gt;=1,Auswahl!R23,"")</f>
        <v/>
      </c>
      <c r="O23" s="397"/>
      <c r="P23" s="407"/>
    </row>
    <row r="24" spans="1:16" ht="15.75" thickBot="1" x14ac:dyDescent="0.3">
      <c r="A24" s="533"/>
      <c r="B24" s="196">
        <v>17</v>
      </c>
      <c r="C24" s="196" t="s">
        <v>90</v>
      </c>
      <c r="D24" s="181" t="str">
        <f>Saitenrechner!F24</f>
        <v>f</v>
      </c>
      <c r="E24" s="182" t="s">
        <v>46</v>
      </c>
      <c r="F24" s="183">
        <f>Saitenrechner!J24</f>
        <v>349.22823143300297</v>
      </c>
      <c r="G24" s="408" t="str">
        <f>IF(Saitenrechner!K24&gt;=1,Saitenrechner!K24,"")</f>
        <v/>
      </c>
      <c r="H24" s="409" t="str">
        <f>IF(Auswahl!AE24&gt;=1,Auswahl!AE24,"")</f>
        <v/>
      </c>
      <c r="I24" s="153"/>
      <c r="J24" s="410" t="str">
        <f>IF(Auswahl!O24&gt;0,Auswahl!O24,"")</f>
        <v/>
      </c>
      <c r="K24" s="411" t="str">
        <f>IF(Auswahl!P24&gt;=1,Auswahl!P24,"")</f>
        <v/>
      </c>
      <c r="L24" s="397"/>
      <c r="M24" s="412" t="str">
        <f>IF(Auswahl!S24&gt;=1,Auswahl!S24,"")</f>
        <v/>
      </c>
      <c r="N24" s="413" t="str">
        <f>IF(Auswahl!R24&gt;=1,Auswahl!R24,"")</f>
        <v/>
      </c>
      <c r="O24" s="397"/>
      <c r="P24" s="414"/>
    </row>
    <row r="25" spans="1:16" x14ac:dyDescent="0.25">
      <c r="A25" s="531" t="s">
        <v>59</v>
      </c>
      <c r="B25" s="175">
        <v>18</v>
      </c>
      <c r="C25" s="175" t="s">
        <v>89</v>
      </c>
      <c r="D25" s="172" t="str">
        <f>Saitenrechner!F25</f>
        <v>es</v>
      </c>
      <c r="E25" s="173" t="s">
        <v>46</v>
      </c>
      <c r="F25" s="174">
        <f>Saitenrechner!J25</f>
        <v>311.12698372208001</v>
      </c>
      <c r="G25" s="401" t="str">
        <f>IF(Saitenrechner!K25&gt;=1,Saitenrechner!K25,"")</f>
        <v/>
      </c>
      <c r="H25" s="402" t="str">
        <f>IF(Auswahl!AE25&gt;=1,Auswahl!AE25,"")</f>
        <v/>
      </c>
      <c r="I25" s="153"/>
      <c r="J25" s="403" t="str">
        <f>IF(Auswahl!O25&gt;0,Auswahl!O25,"")</f>
        <v/>
      </c>
      <c r="K25" s="404" t="str">
        <f>IF(Auswahl!P25&gt;=1,Auswahl!P25,"")</f>
        <v/>
      </c>
      <c r="L25" s="397"/>
      <c r="M25" s="405" t="str">
        <f>IF(Auswahl!S25&gt;=1,Auswahl!S25,"")</f>
        <v/>
      </c>
      <c r="N25" s="406" t="str">
        <f>IF(Auswahl!R25&gt;=1,Auswahl!R25,"")</f>
        <v/>
      </c>
      <c r="O25" s="397"/>
      <c r="P25" s="407"/>
    </row>
    <row r="26" spans="1:16" x14ac:dyDescent="0.25">
      <c r="A26" s="532"/>
      <c r="B26" s="198">
        <v>19</v>
      </c>
      <c r="C26" s="198" t="s">
        <v>88</v>
      </c>
      <c r="D26" s="172" t="str">
        <f>Saitenrechner!F26</f>
        <v>d</v>
      </c>
      <c r="E26" s="173" t="s">
        <v>46</v>
      </c>
      <c r="F26" s="174">
        <f>Saitenrechner!J26</f>
        <v>293.664767917407</v>
      </c>
      <c r="G26" s="401" t="str">
        <f>IF(Saitenrechner!K26&gt;=1,Saitenrechner!K26,"")</f>
        <v/>
      </c>
      <c r="H26" s="402" t="str">
        <f>IF(Auswahl!AE26&gt;=1,Auswahl!AE26,"")</f>
        <v/>
      </c>
      <c r="I26" s="153"/>
      <c r="J26" s="403" t="str">
        <f>IF(Auswahl!O26&gt;0,Auswahl!O26,"")</f>
        <v/>
      </c>
      <c r="K26" s="404" t="str">
        <f>IF(Auswahl!P26&gt;=1,Auswahl!P26,"")</f>
        <v/>
      </c>
      <c r="L26" s="397"/>
      <c r="M26" s="405" t="str">
        <f>IF(Auswahl!S26&gt;=1,Auswahl!S26,"")</f>
        <v/>
      </c>
      <c r="N26" s="406" t="str">
        <f>IF(Auswahl!R26&gt;=1,Auswahl!R26,"")</f>
        <v/>
      </c>
      <c r="O26" s="397"/>
      <c r="P26" s="407"/>
    </row>
    <row r="27" spans="1:16" x14ac:dyDescent="0.25">
      <c r="A27" s="532"/>
      <c r="B27" s="197">
        <v>20</v>
      </c>
      <c r="C27" s="197" t="s">
        <v>87</v>
      </c>
      <c r="D27" s="189" t="str">
        <f>Saitenrechner!F27</f>
        <v>c</v>
      </c>
      <c r="E27" s="190" t="s">
        <v>46</v>
      </c>
      <c r="F27" s="191">
        <f>Saitenrechner!J27</f>
        <v>261.625565300598</v>
      </c>
      <c r="G27" s="393" t="str">
        <f>IF(Saitenrechner!K27&gt;=1,Saitenrechner!K27,"")</f>
        <v/>
      </c>
      <c r="H27" s="394" t="str">
        <f>IF(Auswahl!AE27&gt;=1,Auswahl!AE27,"")</f>
        <v/>
      </c>
      <c r="I27" s="153"/>
      <c r="J27" s="415" t="str">
        <f>IF(Auswahl!O27&gt;0,Auswahl!O27,"")</f>
        <v/>
      </c>
      <c r="K27" s="416" t="str">
        <f>IF(Auswahl!P27&gt;=1,Auswahl!P27,"")</f>
        <v/>
      </c>
      <c r="L27" s="397"/>
      <c r="M27" s="417" t="str">
        <f>IF(Auswahl!S27&gt;=1,Auswahl!S27,"")</f>
        <v/>
      </c>
      <c r="N27" s="418" t="str">
        <f>IF(Auswahl!R27&gt;=1,Auswahl!R27,"")</f>
        <v/>
      </c>
      <c r="O27" s="397"/>
      <c r="P27" s="419"/>
    </row>
    <row r="28" spans="1:16" x14ac:dyDescent="0.25">
      <c r="A28" s="532"/>
      <c r="B28" s="175">
        <v>21</v>
      </c>
      <c r="C28" s="175" t="s">
        <v>86</v>
      </c>
      <c r="D28" s="172" t="str">
        <f>Saitenrechner!F28</f>
        <v>b</v>
      </c>
      <c r="E28" s="199"/>
      <c r="F28" s="174">
        <f>Saitenrechner!J28</f>
        <v>233.081880759044</v>
      </c>
      <c r="G28" s="401" t="str">
        <f>IF(Saitenrechner!K28&gt;=1,Saitenrechner!K28,"")</f>
        <v/>
      </c>
      <c r="H28" s="402" t="str">
        <f>IF(Auswahl!AE28&gt;=1,Auswahl!AE28,"")</f>
        <v/>
      </c>
      <c r="I28" s="153"/>
      <c r="J28" s="403" t="str">
        <f>IF(Auswahl!O28&gt;0,Auswahl!O28,"")</f>
        <v/>
      </c>
      <c r="K28" s="404" t="str">
        <f>IF(Auswahl!P28&gt;=1,Auswahl!P28,"")</f>
        <v/>
      </c>
      <c r="L28" s="397"/>
      <c r="M28" s="405" t="str">
        <f>IF(Auswahl!S28&gt;=1,Auswahl!S28,"")</f>
        <v/>
      </c>
      <c r="N28" s="406" t="str">
        <f>IF(Auswahl!R28&gt;=1,Auswahl!R28,"")</f>
        <v/>
      </c>
      <c r="O28" s="397"/>
      <c r="P28" s="407"/>
    </row>
    <row r="29" spans="1:16" x14ac:dyDescent="0.25">
      <c r="A29" s="532"/>
      <c r="B29" s="198">
        <v>22</v>
      </c>
      <c r="C29" s="198" t="s">
        <v>85</v>
      </c>
      <c r="D29" s="172" t="str">
        <f>Saitenrechner!F29</f>
        <v>as</v>
      </c>
      <c r="E29" s="199"/>
      <c r="F29" s="174">
        <f>Saitenrechner!J29</f>
        <v>207.652348789972</v>
      </c>
      <c r="G29" s="401" t="str">
        <f>IF(Saitenrechner!K29&gt;=1,Saitenrechner!K29,"")</f>
        <v/>
      </c>
      <c r="H29" s="402" t="str">
        <f>IF(Auswahl!AE29&gt;=1,Auswahl!AE29,"")</f>
        <v/>
      </c>
      <c r="I29" s="153"/>
      <c r="J29" s="403" t="str">
        <f>IF(Auswahl!O29&gt;0,Auswahl!O29,"")</f>
        <v/>
      </c>
      <c r="K29" s="404" t="str">
        <f>IF(Auswahl!P29&gt;=1,Auswahl!P29,"")</f>
        <v/>
      </c>
      <c r="L29" s="397"/>
      <c r="M29" s="405" t="str">
        <f>IF(Auswahl!S29&gt;=1,Auswahl!S29,"")</f>
        <v/>
      </c>
      <c r="N29" s="406" t="str">
        <f>IF(Auswahl!R29&gt;=1,Auswahl!R29,"")</f>
        <v/>
      </c>
      <c r="O29" s="397"/>
      <c r="P29" s="407"/>
    </row>
    <row r="30" spans="1:16" x14ac:dyDescent="0.25">
      <c r="A30" s="532"/>
      <c r="B30" s="175">
        <v>23</v>
      </c>
      <c r="C30" s="175" t="s">
        <v>84</v>
      </c>
      <c r="D30" s="172" t="str">
        <f>Saitenrechner!F30</f>
        <v>g</v>
      </c>
      <c r="E30" s="199"/>
      <c r="F30" s="174">
        <f>Saitenrechner!J30</f>
        <v>195.99771799087401</v>
      </c>
      <c r="G30" s="401" t="str">
        <f>IF(Saitenrechner!K30&gt;=1,Saitenrechner!K30,"")</f>
        <v/>
      </c>
      <c r="H30" s="402" t="str">
        <f>IF(Auswahl!AE30&gt;=1,Auswahl!AE30,"")</f>
        <v/>
      </c>
      <c r="I30" s="153"/>
      <c r="J30" s="403" t="str">
        <f>IF(Auswahl!O30&gt;0,Auswahl!O30,"")</f>
        <v/>
      </c>
      <c r="K30" s="404" t="str">
        <f>IF(Auswahl!P30&gt;=1,Auswahl!P30,"")</f>
        <v/>
      </c>
      <c r="L30" s="397"/>
      <c r="M30" s="405" t="str">
        <f>IF(Auswahl!S30&gt;=1,Auswahl!S30,"")</f>
        <v/>
      </c>
      <c r="N30" s="406" t="str">
        <f>IF(Auswahl!R30&gt;=1,Auswahl!R30,"")</f>
        <v/>
      </c>
      <c r="O30" s="397"/>
      <c r="P30" s="407"/>
    </row>
    <row r="31" spans="1:16" ht="15.75" thickBot="1" x14ac:dyDescent="0.3">
      <c r="A31" s="533"/>
      <c r="B31" s="196">
        <v>24</v>
      </c>
      <c r="C31" s="196" t="s">
        <v>83</v>
      </c>
      <c r="D31" s="181" t="str">
        <f>Saitenrechner!F31</f>
        <v>f</v>
      </c>
      <c r="E31" s="200"/>
      <c r="F31" s="183">
        <f>Saitenrechner!J31</f>
        <v>174.614115716501</v>
      </c>
      <c r="G31" s="408" t="str">
        <f>IF(Saitenrechner!K31&gt;=1,Saitenrechner!K31,"")</f>
        <v/>
      </c>
      <c r="H31" s="409" t="str">
        <f>IF(Auswahl!AE31&gt;=1,Auswahl!AE31,"")</f>
        <v/>
      </c>
      <c r="I31" s="153"/>
      <c r="J31" s="410" t="str">
        <f>IF(Auswahl!O31&gt;0,Auswahl!O31,"")</f>
        <v/>
      </c>
      <c r="K31" s="411" t="str">
        <f>IF(Auswahl!P31&gt;=1,Auswahl!P31,"")</f>
        <v/>
      </c>
      <c r="L31" s="397"/>
      <c r="M31" s="412" t="str">
        <f>IF(Auswahl!S31&gt;=1,Auswahl!S31,"")</f>
        <v/>
      </c>
      <c r="N31" s="413" t="str">
        <f>IF(Auswahl!R31&gt;=1,Auswahl!R31,"")</f>
        <v/>
      </c>
      <c r="O31" s="397"/>
      <c r="P31" s="414"/>
    </row>
    <row r="32" spans="1:16" x14ac:dyDescent="0.25">
      <c r="A32" s="531" t="s">
        <v>58</v>
      </c>
      <c r="B32" s="198">
        <v>25</v>
      </c>
      <c r="C32" s="198" t="s">
        <v>82</v>
      </c>
      <c r="D32" s="172" t="str">
        <f>Saitenrechner!F32</f>
        <v>es</v>
      </c>
      <c r="E32" s="199"/>
      <c r="F32" s="174">
        <f>Saitenrechner!J32</f>
        <v>155.56349186104001</v>
      </c>
      <c r="G32" s="401" t="str">
        <f>IF(Saitenrechner!K32&gt;=1,Saitenrechner!K32,"")</f>
        <v/>
      </c>
      <c r="H32" s="402" t="str">
        <f>IF(Auswahl!AE32&gt;=1,Auswahl!AE32,"")</f>
        <v/>
      </c>
      <c r="I32" s="153"/>
      <c r="J32" s="403" t="str">
        <f>IF(Auswahl!O32&gt;0,Auswahl!O32,"")</f>
        <v/>
      </c>
      <c r="K32" s="404" t="str">
        <f>IF(Auswahl!P32&gt;=1,Auswahl!P32,"")</f>
        <v/>
      </c>
      <c r="L32" s="397"/>
      <c r="M32" s="405" t="str">
        <f>IF(Auswahl!S32&gt;=1,Auswahl!S32,"")</f>
        <v/>
      </c>
      <c r="N32" s="406" t="str">
        <f>IF(Auswahl!R32&gt;=1,Auswahl!R32,"")</f>
        <v/>
      </c>
      <c r="O32" s="397"/>
      <c r="P32" s="407"/>
    </row>
    <row r="33" spans="1:16" x14ac:dyDescent="0.25">
      <c r="A33" s="532"/>
      <c r="B33" s="175">
        <v>26</v>
      </c>
      <c r="C33" s="175" t="s">
        <v>81</v>
      </c>
      <c r="D33" s="172" t="str">
        <f>Saitenrechner!F33</f>
        <v>d</v>
      </c>
      <c r="E33" s="199"/>
      <c r="F33" s="174">
        <f>Saitenrechner!J33</f>
        <v>146.83238395870299</v>
      </c>
      <c r="G33" s="401" t="str">
        <f>IF(Saitenrechner!K33&gt;=1,Saitenrechner!K33,"")</f>
        <v/>
      </c>
      <c r="H33" s="402" t="str">
        <f>IF(Auswahl!AE33&gt;=1,Auswahl!AE33,"")</f>
        <v/>
      </c>
      <c r="I33" s="153"/>
      <c r="J33" s="403" t="str">
        <f>IF(Auswahl!O33&gt;0,Auswahl!O33,"")</f>
        <v/>
      </c>
      <c r="K33" s="404" t="str">
        <f>IF(Auswahl!P33&gt;=1,Auswahl!P33,"")</f>
        <v/>
      </c>
      <c r="L33" s="397"/>
      <c r="M33" s="405" t="str">
        <f>IF(Auswahl!S33&gt;=1,Auswahl!S33,"")</f>
        <v/>
      </c>
      <c r="N33" s="406" t="str">
        <f>IF(Auswahl!R33&gt;=1,Auswahl!R33,"")</f>
        <v/>
      </c>
      <c r="O33" s="397"/>
      <c r="P33" s="407"/>
    </row>
    <row r="34" spans="1:16" x14ac:dyDescent="0.25">
      <c r="A34" s="532"/>
      <c r="B34" s="197">
        <v>27</v>
      </c>
      <c r="C34" s="197" t="s">
        <v>80</v>
      </c>
      <c r="D34" s="189" t="str">
        <f>Saitenrechner!F34</f>
        <v>c</v>
      </c>
      <c r="E34" s="201"/>
      <c r="F34" s="191">
        <f>Saitenrechner!J34</f>
        <v>130.812782650299</v>
      </c>
      <c r="G34" s="393" t="str">
        <f>IF(Saitenrechner!K34&gt;=1,Saitenrechner!K34,"")</f>
        <v/>
      </c>
      <c r="H34" s="394" t="str">
        <f>IF(Auswahl!AE34&gt;=1,Auswahl!AE34,"")</f>
        <v/>
      </c>
      <c r="I34" s="153"/>
      <c r="J34" s="415" t="str">
        <f>IF(Auswahl!O34&gt;0,Auswahl!O34,"")</f>
        <v/>
      </c>
      <c r="K34" s="416" t="str">
        <f>IF(Auswahl!P34&gt;=1,Auswahl!P34,"")</f>
        <v/>
      </c>
      <c r="L34" s="397"/>
      <c r="M34" s="417" t="str">
        <f>IF(Auswahl!S34&gt;=1,Auswahl!S34,"")</f>
        <v/>
      </c>
      <c r="N34" s="418" t="str">
        <f>IF(Auswahl!R34&gt;=1,Auswahl!R34,"")</f>
        <v/>
      </c>
      <c r="O34" s="397"/>
      <c r="P34" s="419"/>
    </row>
    <row r="35" spans="1:16" x14ac:dyDescent="0.25">
      <c r="A35" s="532"/>
      <c r="B35" s="198">
        <v>28</v>
      </c>
      <c r="C35" s="175" t="s">
        <v>79</v>
      </c>
      <c r="D35" s="172" t="str">
        <f>Saitenrechner!F35</f>
        <v>B</v>
      </c>
      <c r="E35" s="199"/>
      <c r="F35" s="174">
        <f>Saitenrechner!J35</f>
        <v>116.540940379522</v>
      </c>
      <c r="G35" s="401" t="str">
        <f>IF(Saitenrechner!K35&gt;=1,Saitenrechner!K35,"")</f>
        <v/>
      </c>
      <c r="H35" s="402" t="str">
        <f>IF(Auswahl!AE35&gt;=1,Auswahl!AE35,"")</f>
        <v/>
      </c>
      <c r="I35" s="153"/>
      <c r="J35" s="403" t="str">
        <f>IF(Auswahl!O35&gt;0,Auswahl!O35,"")</f>
        <v/>
      </c>
      <c r="K35" s="404" t="str">
        <f>IF(Auswahl!P35&gt;=1,Auswahl!P35,"")</f>
        <v/>
      </c>
      <c r="L35" s="397"/>
      <c r="M35" s="405" t="str">
        <f>IF(Auswahl!S35&gt;=1,Auswahl!S35,"")</f>
        <v/>
      </c>
      <c r="N35" s="406" t="str">
        <f>IF(Auswahl!R35&gt;=1,Auswahl!R35,"")</f>
        <v/>
      </c>
      <c r="O35" s="397"/>
      <c r="P35" s="407"/>
    </row>
    <row r="36" spans="1:16" x14ac:dyDescent="0.25">
      <c r="A36" s="532"/>
      <c r="B36" s="175">
        <v>29</v>
      </c>
      <c r="C36" s="175" t="s">
        <v>78</v>
      </c>
      <c r="D36" s="172" t="str">
        <f>Saitenrechner!F36</f>
        <v>As</v>
      </c>
      <c r="E36" s="199"/>
      <c r="F36" s="174">
        <f>Saitenrechner!J36</f>
        <v>103.826174394986</v>
      </c>
      <c r="G36" s="401" t="str">
        <f>IF(Saitenrechner!K36&gt;=1,Saitenrechner!K36,"")</f>
        <v/>
      </c>
      <c r="H36" s="402" t="str">
        <f>IF(Auswahl!AE36&gt;=1,Auswahl!AE36,"")</f>
        <v/>
      </c>
      <c r="I36" s="153"/>
      <c r="J36" s="403" t="str">
        <f>IF(Auswahl!O36&gt;0,Auswahl!O36,"")</f>
        <v/>
      </c>
      <c r="K36" s="404" t="str">
        <f>IF(Auswahl!P36&gt;=1,Auswahl!P36,"")</f>
        <v/>
      </c>
      <c r="L36" s="397"/>
      <c r="M36" s="405" t="str">
        <f>IF(Auswahl!S36&gt;=1,Auswahl!S36,"")</f>
        <v/>
      </c>
      <c r="N36" s="406" t="str">
        <f>IF(Auswahl!R36&gt;=1,Auswahl!R36,"")</f>
        <v/>
      </c>
      <c r="O36" s="397"/>
      <c r="P36" s="407"/>
    </row>
    <row r="37" spans="1:16" x14ac:dyDescent="0.25">
      <c r="A37" s="532"/>
      <c r="B37" s="175">
        <v>30</v>
      </c>
      <c r="C37" s="175" t="s">
        <v>77</v>
      </c>
      <c r="D37" s="172" t="str">
        <f>Saitenrechner!F37</f>
        <v>G</v>
      </c>
      <c r="E37" s="199"/>
      <c r="F37" s="174">
        <f>Saitenrechner!J37</f>
        <v>97.998858995437303</v>
      </c>
      <c r="G37" s="401" t="str">
        <f>IF(Saitenrechner!K37&gt;=1,Saitenrechner!K37,"")</f>
        <v/>
      </c>
      <c r="H37" s="402" t="str">
        <f>IF(Auswahl!AE37&gt;=1,Auswahl!AE37,"")</f>
        <v/>
      </c>
      <c r="I37" s="153"/>
      <c r="J37" s="403" t="str">
        <f>IF(Auswahl!O37&gt;0,Auswahl!O37,"")</f>
        <v/>
      </c>
      <c r="K37" s="404" t="str">
        <f>IF(Auswahl!P37&gt;=1,Auswahl!P37,"")</f>
        <v/>
      </c>
      <c r="L37" s="397"/>
      <c r="M37" s="405" t="str">
        <f>IF(Auswahl!S37&gt;=1,Auswahl!S37,"")</f>
        <v/>
      </c>
      <c r="N37" s="406" t="str">
        <f>IF(Auswahl!R37&gt;=1,Auswahl!R37,"")</f>
        <v/>
      </c>
      <c r="O37" s="397"/>
      <c r="P37" s="407"/>
    </row>
    <row r="38" spans="1:16" ht="15.75" thickBot="1" x14ac:dyDescent="0.3">
      <c r="A38" s="533"/>
      <c r="B38" s="196">
        <v>31</v>
      </c>
      <c r="C38" s="196" t="s">
        <v>76</v>
      </c>
      <c r="D38" s="181" t="str">
        <f>Saitenrechner!F38</f>
        <v>F</v>
      </c>
      <c r="E38" s="202"/>
      <c r="F38" s="183">
        <f>Saitenrechner!J38</f>
        <v>87.3070578582509</v>
      </c>
      <c r="G38" s="408" t="str">
        <f>IF(Saitenrechner!K38&gt;=1,Saitenrechner!K38,"")</f>
        <v/>
      </c>
      <c r="H38" s="409" t="str">
        <f>IF(Auswahl!AE38&gt;=1,Auswahl!AE38,"")</f>
        <v/>
      </c>
      <c r="I38" s="153"/>
      <c r="J38" s="410" t="str">
        <f>IF(Auswahl!O38&gt;0,Auswahl!O38,"")</f>
        <v/>
      </c>
      <c r="K38" s="411" t="str">
        <f>IF(Auswahl!P38&gt;=1,Auswahl!P38,"")</f>
        <v/>
      </c>
      <c r="L38" s="397"/>
      <c r="M38" s="412" t="str">
        <f>IF(Auswahl!S38&gt;=1,Auswahl!S38,"")</f>
        <v/>
      </c>
      <c r="N38" s="413" t="str">
        <f>IF(Auswahl!R38&gt;=1,Auswahl!R38,"")</f>
        <v/>
      </c>
      <c r="O38" s="397"/>
      <c r="P38" s="414"/>
    </row>
    <row r="39" spans="1:16" x14ac:dyDescent="0.25">
      <c r="A39" s="531" t="s">
        <v>57</v>
      </c>
      <c r="B39" s="175">
        <v>32</v>
      </c>
      <c r="C39" s="175" t="s">
        <v>75</v>
      </c>
      <c r="D39" s="172" t="str">
        <f>Saitenrechner!F39</f>
        <v>Es</v>
      </c>
      <c r="E39" s="199"/>
      <c r="F39" s="174">
        <f>Saitenrechner!J39</f>
        <v>77.781745930520202</v>
      </c>
      <c r="G39" s="401" t="str">
        <f>IF(Saitenrechner!K39&gt;=1,Saitenrechner!K39,"")</f>
        <v/>
      </c>
      <c r="H39" s="402" t="str">
        <f>IF(Auswahl!AE39&gt;=1,Auswahl!AE39,"")</f>
        <v/>
      </c>
      <c r="I39" s="153"/>
      <c r="J39" s="403" t="str">
        <f>IF(Auswahl!O39&gt;0,Auswahl!O39,"")</f>
        <v/>
      </c>
      <c r="K39" s="404" t="str">
        <f>IF(Auswahl!P39&gt;=1,Auswahl!P39,"")</f>
        <v/>
      </c>
      <c r="L39" s="397"/>
      <c r="M39" s="405" t="str">
        <f>IF(Auswahl!S39&gt;=1,Auswahl!S39,"")</f>
        <v/>
      </c>
      <c r="N39" s="406" t="str">
        <f>IF(Auswahl!R39&gt;=1,Auswahl!R39,"")</f>
        <v/>
      </c>
      <c r="O39" s="397"/>
      <c r="P39" s="407"/>
    </row>
    <row r="40" spans="1:16" x14ac:dyDescent="0.25">
      <c r="A40" s="532"/>
      <c r="B40" s="175">
        <v>33</v>
      </c>
      <c r="C40" s="175" t="s">
        <v>74</v>
      </c>
      <c r="D40" s="172" t="str">
        <f>Saitenrechner!F40</f>
        <v>D</v>
      </c>
      <c r="E40" s="199"/>
      <c r="F40" s="174">
        <f>Saitenrechner!J40</f>
        <v>73.416191979351893</v>
      </c>
      <c r="G40" s="401" t="str">
        <f>IF(Saitenrechner!K40&gt;=1,Saitenrechner!K40,"")</f>
        <v/>
      </c>
      <c r="H40" s="402" t="str">
        <f>IF(Auswahl!AE40&gt;=1,Auswahl!AE40,"")</f>
        <v/>
      </c>
      <c r="I40" s="153"/>
      <c r="J40" s="403" t="str">
        <f>IF(Auswahl!O40&gt;0,Auswahl!O40,"")</f>
        <v/>
      </c>
      <c r="K40" s="404" t="str">
        <f>IF(Auswahl!P40&gt;=1,Auswahl!P40,"")</f>
        <v/>
      </c>
      <c r="L40" s="397"/>
      <c r="M40" s="405" t="str">
        <f>IF(Auswahl!S40&gt;=1,Auswahl!S40,"")</f>
        <v/>
      </c>
      <c r="N40" s="406" t="str">
        <f>IF(Auswahl!R40&gt;=1,Auswahl!R40,"")</f>
        <v/>
      </c>
      <c r="O40" s="397"/>
      <c r="P40" s="407"/>
    </row>
    <row r="41" spans="1:16" x14ac:dyDescent="0.25">
      <c r="A41" s="532"/>
      <c r="B41" s="197">
        <v>34</v>
      </c>
      <c r="C41" s="197" t="s">
        <v>73</v>
      </c>
      <c r="D41" s="189" t="str">
        <f>Saitenrechner!F41</f>
        <v>C</v>
      </c>
      <c r="E41" s="201"/>
      <c r="F41" s="191">
        <f>Saitenrechner!J41</f>
        <v>65.406391325149599</v>
      </c>
      <c r="G41" s="393" t="str">
        <f>IF(Saitenrechner!K41&gt;=1,Saitenrechner!K41,"")</f>
        <v/>
      </c>
      <c r="H41" s="394" t="str">
        <f>IF(Auswahl!AE41&gt;=1,Auswahl!AE41,"")</f>
        <v/>
      </c>
      <c r="I41" s="153"/>
      <c r="J41" s="415" t="str">
        <f>IF(Auswahl!O41&gt;0,Auswahl!O41,"")</f>
        <v/>
      </c>
      <c r="K41" s="416" t="str">
        <f>IF(Auswahl!P41&gt;=1,Auswahl!P41,"")</f>
        <v/>
      </c>
      <c r="L41" s="397"/>
      <c r="M41" s="417" t="str">
        <f>IF(Auswahl!S41&gt;=1,Auswahl!S41,"")</f>
        <v/>
      </c>
      <c r="N41" s="418" t="str">
        <f>IF(Auswahl!R41&gt;=1,Auswahl!R41,"")</f>
        <v/>
      </c>
      <c r="O41" s="397"/>
      <c r="P41" s="419"/>
    </row>
    <row r="42" spans="1:16" x14ac:dyDescent="0.25">
      <c r="A42" s="532"/>
      <c r="B42" s="175">
        <v>35</v>
      </c>
      <c r="C42" s="175" t="s">
        <v>72</v>
      </c>
      <c r="D42" s="172" t="str">
        <f>Saitenrechner!F42</f>
        <v>,B</v>
      </c>
      <c r="E42" s="199"/>
      <c r="F42" s="174">
        <f>Saitenrechner!J42</f>
        <v>58.270470189761198</v>
      </c>
      <c r="G42" s="401" t="str">
        <f>IF(Saitenrechner!K42&gt;=1,Saitenrechner!K42,"")</f>
        <v/>
      </c>
      <c r="H42" s="402" t="str">
        <f>IF(Auswahl!AE42&gt;=1,Auswahl!AE42,"")</f>
        <v/>
      </c>
      <c r="I42" s="153"/>
      <c r="J42" s="403" t="str">
        <f>IF(Auswahl!O42&gt;0,Auswahl!O42,"")</f>
        <v/>
      </c>
      <c r="K42" s="404" t="str">
        <f>IF(Auswahl!P42&gt;=1,Auswahl!P42,"")</f>
        <v/>
      </c>
      <c r="L42" s="397"/>
      <c r="M42" s="405" t="str">
        <f>IF(Auswahl!S42&gt;=1,Auswahl!S42,"")</f>
        <v/>
      </c>
      <c r="N42" s="406" t="str">
        <f>IF(Auswahl!R42&gt;=1,Auswahl!R42,"")</f>
        <v/>
      </c>
      <c r="O42" s="397"/>
      <c r="P42" s="407"/>
    </row>
    <row r="43" spans="1:16" x14ac:dyDescent="0.25">
      <c r="A43" s="532"/>
      <c r="B43" s="175">
        <v>36</v>
      </c>
      <c r="C43" s="175" t="s">
        <v>71</v>
      </c>
      <c r="D43" s="172" t="str">
        <f>Saitenrechner!F43</f>
        <v>,As</v>
      </c>
      <c r="E43" s="199"/>
      <c r="F43" s="174">
        <f>Saitenrechner!J43</f>
        <v>51.913087197493098</v>
      </c>
      <c r="G43" s="401" t="str">
        <f>IF(Saitenrechner!K43&gt;=1,Saitenrechner!K43,"")</f>
        <v/>
      </c>
      <c r="H43" s="402" t="str">
        <f>IF(Auswahl!AE43&gt;=1,Auswahl!AE43,"")</f>
        <v/>
      </c>
      <c r="I43" s="153"/>
      <c r="J43" s="403" t="str">
        <f>IF(Auswahl!O43&gt;0,Auswahl!O43,"")</f>
        <v/>
      </c>
      <c r="K43" s="404" t="str">
        <f>IF(Auswahl!P43&gt;=1,Auswahl!P43,"")</f>
        <v/>
      </c>
      <c r="L43" s="397"/>
      <c r="M43" s="405" t="str">
        <f>IF(Auswahl!S43&gt;=1,Auswahl!S43,"")</f>
        <v/>
      </c>
      <c r="N43" s="406" t="str">
        <f>IF(Auswahl!R43&gt;=1,Auswahl!R43,"")</f>
        <v/>
      </c>
      <c r="O43" s="397"/>
      <c r="P43" s="407"/>
    </row>
    <row r="44" spans="1:16" x14ac:dyDescent="0.25">
      <c r="A44" s="532"/>
      <c r="B44" s="175">
        <v>37</v>
      </c>
      <c r="C44" s="175" t="s">
        <v>70</v>
      </c>
      <c r="D44" s="172" t="str">
        <f>Saitenrechner!F44</f>
        <v>,G</v>
      </c>
      <c r="E44" s="199"/>
      <c r="F44" s="174">
        <f>Saitenrechner!J44</f>
        <v>48.999429497718602</v>
      </c>
      <c r="G44" s="401" t="str">
        <f>IF(Saitenrechner!K44&gt;=1,Saitenrechner!K44,"")</f>
        <v/>
      </c>
      <c r="H44" s="402" t="str">
        <f>IF(Auswahl!AE44&gt;=1,Auswahl!AE44,"")</f>
        <v/>
      </c>
      <c r="I44" s="153"/>
      <c r="J44" s="403" t="str">
        <f>IF(Auswahl!O44&gt;0,Auswahl!O44,"")</f>
        <v/>
      </c>
      <c r="K44" s="404" t="str">
        <f>IF(Auswahl!P44&gt;=1,Auswahl!P44,"")</f>
        <v/>
      </c>
      <c r="L44" s="397"/>
      <c r="M44" s="405" t="str">
        <f>IF(Auswahl!S44&gt;=1,Auswahl!S44,"")</f>
        <v/>
      </c>
      <c r="N44" s="406" t="str">
        <f>IF(Auswahl!R44&gt;=1,Auswahl!R44,"")</f>
        <v/>
      </c>
      <c r="O44" s="397"/>
      <c r="P44" s="407"/>
    </row>
    <row r="45" spans="1:16" ht="15.75" thickBot="1" x14ac:dyDescent="0.3">
      <c r="A45" s="533"/>
      <c r="B45" s="196">
        <v>38</v>
      </c>
      <c r="C45" s="196" t="s">
        <v>69</v>
      </c>
      <c r="D45" s="181" t="str">
        <f>Saitenrechner!F45</f>
        <v>,F</v>
      </c>
      <c r="E45" s="202"/>
      <c r="F45" s="183">
        <f>Saitenrechner!J45</f>
        <v>43.6535289291254</v>
      </c>
      <c r="G45" s="408" t="str">
        <f>IF(Saitenrechner!K45&gt;=1,Saitenrechner!K45,"")</f>
        <v/>
      </c>
      <c r="H45" s="409" t="str">
        <f>IF(Auswahl!AE45&gt;=1,Auswahl!AE45,"")</f>
        <v/>
      </c>
      <c r="I45" s="153"/>
      <c r="J45" s="410" t="str">
        <f>IF(Auswahl!O45&gt;0,Auswahl!O45,"")</f>
        <v/>
      </c>
      <c r="K45" s="411" t="str">
        <f>IF(Auswahl!P45&gt;=1,Auswahl!P45,"")</f>
        <v/>
      </c>
      <c r="L45" s="397"/>
      <c r="M45" s="412" t="str">
        <f>IF(Auswahl!S45&gt;=1,Auswahl!S45,"")</f>
        <v/>
      </c>
      <c r="N45" s="413" t="str">
        <f>IF(Auswahl!R45&gt;=1,Auswahl!R45,"")</f>
        <v/>
      </c>
      <c r="O45" s="397"/>
      <c r="P45" s="414"/>
    </row>
    <row r="46" spans="1:16" x14ac:dyDescent="0.25">
      <c r="A46" s="549" t="s">
        <v>55</v>
      </c>
      <c r="B46" s="175">
        <v>39</v>
      </c>
      <c r="C46" s="175" t="s">
        <v>68</v>
      </c>
      <c r="D46" s="172" t="str">
        <f>Saitenrechner!F46</f>
        <v>,Es</v>
      </c>
      <c r="E46" s="199"/>
      <c r="F46" s="174">
        <f>Saitenrechner!J46</f>
        <v>38.890872965260101</v>
      </c>
      <c r="G46" s="401" t="str">
        <f>IF(Saitenrechner!K46&gt;=1,Saitenrechner!K46,"")</f>
        <v/>
      </c>
      <c r="H46" s="402" t="str">
        <f>IF(Auswahl!AE46&gt;=1,Auswahl!AE46,"")</f>
        <v/>
      </c>
      <c r="I46" s="153"/>
      <c r="J46" s="403" t="str">
        <f>IF(Auswahl!O46&gt;0,Auswahl!O46,"")</f>
        <v/>
      </c>
      <c r="K46" s="404" t="str">
        <f>IF(Auswahl!P46&gt;=1,Auswahl!P46,"")</f>
        <v/>
      </c>
      <c r="L46" s="397"/>
      <c r="M46" s="405" t="str">
        <f>IF(Auswahl!S46&gt;=1,Auswahl!S46,"")</f>
        <v/>
      </c>
      <c r="N46" s="406" t="str">
        <f>IF(Auswahl!R46&gt;=1,Auswahl!R46,"")</f>
        <v/>
      </c>
      <c r="O46" s="397"/>
      <c r="P46" s="407"/>
    </row>
    <row r="47" spans="1:16" x14ac:dyDescent="0.25">
      <c r="A47" s="550"/>
      <c r="B47" s="175">
        <v>40</v>
      </c>
      <c r="C47" s="175" t="s">
        <v>67</v>
      </c>
      <c r="D47" s="172" t="str">
        <f>Saitenrechner!F47</f>
        <v>,D</v>
      </c>
      <c r="E47" s="199"/>
      <c r="F47" s="174">
        <f>Saitenrechner!J47</f>
        <v>36.708095989675897</v>
      </c>
      <c r="G47" s="401" t="str">
        <f>IF(Saitenrechner!K47&gt;=1,Saitenrechner!K47,"")</f>
        <v/>
      </c>
      <c r="H47" s="402" t="str">
        <f>IF(Auswahl!AE47&gt;=1,Auswahl!AE47,"")</f>
        <v/>
      </c>
      <c r="I47" s="153"/>
      <c r="J47" s="403" t="str">
        <f>IF(Auswahl!O47&gt;0,Auswahl!O47,"")</f>
        <v/>
      </c>
      <c r="K47" s="404" t="str">
        <f>IF(Auswahl!P47&gt;=1,Auswahl!P47,"")</f>
        <v/>
      </c>
      <c r="L47" s="397"/>
      <c r="M47" s="405" t="str">
        <f>IF(Auswahl!S47&gt;=1,Auswahl!S47,"")</f>
        <v/>
      </c>
      <c r="N47" s="406" t="str">
        <f>IF(Auswahl!R47&gt;=1,Auswahl!R47,"")</f>
        <v/>
      </c>
      <c r="O47" s="397"/>
      <c r="P47" s="407"/>
    </row>
    <row r="48" spans="1:16" ht="15.75" thickBot="1" x14ac:dyDescent="0.3">
      <c r="A48" s="551"/>
      <c r="B48" s="203">
        <v>41</v>
      </c>
      <c r="C48" s="203" t="s">
        <v>66</v>
      </c>
      <c r="D48" s="204" t="str">
        <f>Saitenrechner!F48</f>
        <v>,C</v>
      </c>
      <c r="E48" s="205"/>
      <c r="F48" s="206">
        <f>Saitenrechner!J48</f>
        <v>32.703195662574799</v>
      </c>
      <c r="G48" s="420" t="str">
        <f>IF(Saitenrechner!K48&gt;=1,Saitenrechner!K48,"")</f>
        <v/>
      </c>
      <c r="H48" s="421" t="str">
        <f>IF(Auswahl!AE48&gt;=1,Auswahl!AE48,"")</f>
        <v/>
      </c>
      <c r="I48" s="153"/>
      <c r="J48" s="422" t="str">
        <f>IF(Auswahl!O48&gt;0,Auswahl!O48,"")</f>
        <v/>
      </c>
      <c r="K48" s="423" t="str">
        <f>IF(Auswahl!P48&gt;=1,Auswahl!P48,"")</f>
        <v/>
      </c>
      <c r="L48" s="397"/>
      <c r="M48" s="424" t="str">
        <f>IF(Auswahl!S48&gt;=1,Auswahl!S48,"")</f>
        <v/>
      </c>
      <c r="N48" s="425" t="str">
        <f>IF(Auswahl!R48&gt;=1,Auswahl!R48,"")</f>
        <v/>
      </c>
      <c r="O48" s="397"/>
      <c r="P48" s="426"/>
    </row>
    <row r="49" spans="2:16" ht="16.5" thickTop="1" thickBot="1" x14ac:dyDescent="0.3"/>
    <row r="50" spans="2:16" ht="16.5" thickBot="1" x14ac:dyDescent="0.3">
      <c r="B50" s="574" t="s">
        <v>158</v>
      </c>
      <c r="C50" s="574"/>
      <c r="D50" s="574"/>
      <c r="E50" s="574"/>
      <c r="F50" s="574"/>
      <c r="G50" s="575"/>
      <c r="H50" s="379">
        <f>Auswahl!AE52</f>
        <v>0</v>
      </c>
      <c r="I50" s="336"/>
      <c r="J50" s="377" t="s">
        <v>167</v>
      </c>
      <c r="K50" s="378"/>
      <c r="M50" s="384" t="s">
        <v>168</v>
      </c>
      <c r="N50" s="385" t="str">
        <f>Saitenrechner!J2</f>
        <v>Version 1,35 C</v>
      </c>
      <c r="P50" s="386"/>
    </row>
  </sheetData>
  <sheetProtection algorithmName="SHA-512" hashValue="+Y0+Jx3NT4yKCtrj08W1IWgKY47C1zSpH3lL/yARZ95k9kWMgFS8Zjcga7n1nOywWraGTs3aLICGgZyJh00kpA==" saltValue="y8Bj6UguOFMGHn2lbauIPA==" spinCount="100000" sheet="1" objects="1" scenarios="1"/>
  <mergeCells count="15">
    <mergeCell ref="B50:G50"/>
    <mergeCell ref="M1:P1"/>
    <mergeCell ref="M2:P2"/>
    <mergeCell ref="C4:E4"/>
    <mergeCell ref="J4:K4"/>
    <mergeCell ref="B1:K2"/>
    <mergeCell ref="A39:A45"/>
    <mergeCell ref="A46:A48"/>
    <mergeCell ref="M4:N4"/>
    <mergeCell ref="D5:E5"/>
    <mergeCell ref="A6:A10"/>
    <mergeCell ref="A11:A17"/>
    <mergeCell ref="A18:A24"/>
    <mergeCell ref="A25:A31"/>
    <mergeCell ref="A32:A38"/>
  </mergeCells>
  <pageMargins left="0.51181102362204722" right="0.31496062992125984" top="0.59055118110236227" bottom="0.59055118110236227" header="0.31496062992125984" footer="0.31496062992125984"/>
  <pageSetup paperSize="9" orientation="portrait" r:id="rId1"/>
  <headerFooter>
    <oddFooter>&amp;C&amp;"-,Fett"&amp;K04+000&amp;D</oddFooter>
  </headerFooter>
  <ignoredErrors>
    <ignoredError sqref="B1 M1:M2 N6:N48 M6:M48" unlockedFormula="1"/>
    <ignoredError sqref="B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O8"/>
  <sheetViews>
    <sheetView workbookViewId="0">
      <selection activeCell="D12" sqref="D12"/>
    </sheetView>
  </sheetViews>
  <sheetFormatPr baseColWidth="10" defaultRowHeight="15" x14ac:dyDescent="0.25"/>
  <sheetData>
    <row r="1" spans="1:15" x14ac:dyDescent="0.25">
      <c r="A1" t="s">
        <v>11</v>
      </c>
      <c r="B1" t="s">
        <v>4</v>
      </c>
      <c r="C1" t="s">
        <v>5</v>
      </c>
      <c r="D1" t="s">
        <v>7</v>
      </c>
      <c r="E1" t="s">
        <v>8</v>
      </c>
      <c r="F1" t="s">
        <v>18</v>
      </c>
      <c r="G1" t="s">
        <v>12</v>
      </c>
      <c r="H1" t="s">
        <v>13</v>
      </c>
      <c r="I1" t="s">
        <v>15</v>
      </c>
      <c r="J1" t="s">
        <v>16</v>
      </c>
      <c r="K1" t="s">
        <v>26</v>
      </c>
      <c r="L1" t="s">
        <v>19</v>
      </c>
      <c r="M1" t="s">
        <v>21</v>
      </c>
      <c r="N1" t="s">
        <v>23</v>
      </c>
      <c r="O1" t="s">
        <v>24</v>
      </c>
    </row>
    <row r="2" spans="1:15" x14ac:dyDescent="0.25">
      <c r="A2" t="s">
        <v>42</v>
      </c>
      <c r="B2" t="s">
        <v>38</v>
      </c>
      <c r="C2" t="s">
        <v>39</v>
      </c>
      <c r="D2" t="s">
        <v>40</v>
      </c>
      <c r="E2" t="s">
        <v>41</v>
      </c>
      <c r="F2" t="s">
        <v>28</v>
      </c>
      <c r="G2" t="s">
        <v>29</v>
      </c>
      <c r="H2" t="s">
        <v>30</v>
      </c>
      <c r="I2" t="s">
        <v>32</v>
      </c>
      <c r="J2" t="s">
        <v>33</v>
      </c>
      <c r="K2" t="s">
        <v>37</v>
      </c>
      <c r="L2" t="s">
        <v>43</v>
      </c>
      <c r="M2" t="s">
        <v>34</v>
      </c>
      <c r="N2" t="s">
        <v>36</v>
      </c>
      <c r="O2" t="s">
        <v>35</v>
      </c>
    </row>
    <row r="5" spans="1:15" x14ac:dyDescent="0.25">
      <c r="A5" t="s">
        <v>52</v>
      </c>
    </row>
    <row r="6" spans="1:15" x14ac:dyDescent="0.25">
      <c r="A6" t="s">
        <v>174</v>
      </c>
    </row>
    <row r="7" spans="1:15" x14ac:dyDescent="0.25">
      <c r="A7" t="s">
        <v>175</v>
      </c>
    </row>
    <row r="8" spans="1:15" x14ac:dyDescent="0.25">
      <c r="A8" t="s">
        <v>173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21</vt:i4>
      </vt:variant>
    </vt:vector>
  </HeadingPairs>
  <TitlesOfParts>
    <vt:vector size="29" baseType="lpstr">
      <vt:lpstr>Saitenrechner</vt:lpstr>
      <vt:lpstr>Spielgefühl</vt:lpstr>
      <vt:lpstr>Kräfteverhältnis</vt:lpstr>
      <vt:lpstr>Auswahl</vt:lpstr>
      <vt:lpstr>Spielgefühl 2</vt:lpstr>
      <vt:lpstr>Kräfteverhältnis 2</vt:lpstr>
      <vt:lpstr>Ausdruck</vt:lpstr>
      <vt:lpstr>Formeln</vt:lpstr>
      <vt:lpstr>tona</vt:lpstr>
      <vt:lpstr>tona3</vt:lpstr>
      <vt:lpstr>tonacontra</vt:lpstr>
      <vt:lpstr>tonagross</vt:lpstr>
      <vt:lpstr>tonc</vt:lpstr>
      <vt:lpstr>tonc4</vt:lpstr>
      <vt:lpstr>tonccontra</vt:lpstr>
      <vt:lpstr>toncgross</vt:lpstr>
      <vt:lpstr>tone</vt:lpstr>
      <vt:lpstr>tone3</vt:lpstr>
      <vt:lpstr>tonecontra</vt:lpstr>
      <vt:lpstr>tonegross</vt:lpstr>
      <vt:lpstr>tonf</vt:lpstr>
      <vt:lpstr>tonf3</vt:lpstr>
      <vt:lpstr>tonfcontra</vt:lpstr>
      <vt:lpstr>tonfgross</vt:lpstr>
      <vt:lpstr>tonh</vt:lpstr>
      <vt:lpstr>tonh3</vt:lpstr>
      <vt:lpstr>tonhcontra</vt:lpstr>
      <vt:lpstr>tonhgross</vt:lpstr>
      <vt:lpstr>Wichte</vt:lpstr>
    </vt:vector>
  </TitlesOfParts>
  <Company>SchattenSaite.de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Saitenrechner</dc:title>
  <dc:creator>Karsten Stielow</dc:creator>
  <cp:keywords>Harfe</cp:keywords>
  <dc:description>CARDWARE</dc:description>
  <cp:lastModifiedBy>Stielow, Karsten</cp:lastModifiedBy>
  <cp:lastPrinted>2018-07-20T08:04:39Z</cp:lastPrinted>
  <dcterms:created xsi:type="dcterms:W3CDTF">2016-04-08T11:15:09Z</dcterms:created>
  <dcterms:modified xsi:type="dcterms:W3CDTF">2020-07-13T05:57:01Z</dcterms:modified>
  <cp:category>SchattenSaite.de</cp:category>
  <cp:contentStatus>Final</cp:contentStatus>
</cp:coreProperties>
</file>